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D:\Users\FokinaOR\Documents\Econom\ДЭСК\Инвест программа\ИНВЕСТ_2024_2025\"/>
    </mc:Choice>
  </mc:AlternateContent>
  <xr:revisionPtr revIDLastSave="0" documentId="13_ncr:1_{F822315A-3EDA-4BA4-9F5A-FAFBE8C2B50E}" xr6:coauthVersionLast="47" xr6:coauthVersionMax="47" xr10:uidLastSave="{00000000-0000-0000-0000-000000000000}"/>
  <bookViews>
    <workbookView xWindow="-120" yWindow="-120" windowWidth="29040" windowHeight="15840" tabRatio="708" firstSheet="3" activeTab="3" xr2:uid="{00000000-000D-0000-FFFF-FFFF00000000}"/>
  </bookViews>
  <sheets>
    <sheet name="Передвижная энергетика 1" sheetId="6" state="hidden" r:id="rId1"/>
    <sheet name="проч" sheetId="4" state="hidden" r:id="rId2"/>
    <sheet name="Росэнергоатом" sheetId="11" state="hidden" r:id="rId3"/>
    <sheet name="Ф 19" sheetId="13" r:id="rId4"/>
    <sheet name="Ф 22 Раздел 1" sheetId="22" r:id="rId5"/>
    <sheet name="Ф 22 Раздел 2" sheetId="23" r:id="rId6"/>
    <sheet name="Ф 22 Раздел 3" sheetId="24" r:id="rId7"/>
    <sheet name="Ф 22 Раздел 4" sheetId="25" r:id="rId8"/>
    <sheet name="Ф 23 Раздел 1" sheetId="26" r:id="rId9"/>
    <sheet name="Ф 23 Раздел 2" sheetId="27" r:id="rId10"/>
    <sheet name="Ф 24 Раздел 1" sheetId="28" r:id="rId11"/>
    <sheet name="Ф 24 Раздел 2" sheetId="29" r:id="rId12"/>
    <sheet name="Ф 24 Раздел 3" sheetId="30" r:id="rId13"/>
  </sheets>
  <definedNames>
    <definedName name="_edn1" localSheetId="4">'Ф 22 Раздел 1'!#REF!</definedName>
    <definedName name="_edn1" localSheetId="8">'Ф 23 Раздел 1'!#REF!</definedName>
    <definedName name="_edn2" localSheetId="4">'Ф 22 Раздел 1'!#REF!</definedName>
    <definedName name="_edn3" localSheetId="4">'Ф 22 Раздел 1'!#REF!</definedName>
    <definedName name="_ednref1" localSheetId="4">'Ф 22 Раздел 1'!#REF!</definedName>
    <definedName name="_ednref1" localSheetId="8">'Ф 23 Раздел 1'!#REF!</definedName>
    <definedName name="_ednref2" localSheetId="4">'Ф 22 Раздел 1'!$B$36</definedName>
    <definedName name="_ednref3" localSheetId="4">'Ф 22 Раздел 1'!#REF!</definedName>
    <definedName name="_xlnm._FilterDatabase" localSheetId="3" hidden="1">'Ф 19'!$A$16:$R$463</definedName>
    <definedName name="_xlnm.Print_Titles" localSheetId="3">'Ф 19'!$14:$16</definedName>
    <definedName name="_xlnm.Print_Area" localSheetId="3">'Ф 19'!$A$1:$R$463</definedName>
    <definedName name="_xlnm.Print_Area" localSheetId="10">'Ф 24 Раздел 1'!$A$1:$C$19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0" l="1"/>
  <c r="A3" i="30"/>
  <c r="A2" i="30"/>
  <c r="A1" i="30"/>
  <c r="A4" i="29"/>
  <c r="A3" i="29"/>
  <c r="A2" i="29"/>
  <c r="A1" i="29"/>
  <c r="A2" i="27"/>
  <c r="A1" i="27"/>
  <c r="A2" i="25"/>
  <c r="A1" i="25"/>
  <c r="A2" i="24"/>
  <c r="A1" i="24"/>
  <c r="A2" i="23"/>
  <c r="A1" i="23"/>
  <c r="Q81" i="13"/>
  <c r="Q80" i="13"/>
  <c r="Q79" i="13"/>
  <c r="Q78" i="13"/>
  <c r="Q76" i="13"/>
  <c r="Q75" i="13"/>
  <c r="Q74" i="13"/>
  <c r="Q73" i="13"/>
  <c r="Q72" i="13"/>
  <c r="Q71" i="13"/>
  <c r="Q70" i="13"/>
  <c r="Q69" i="13"/>
  <c r="Q68" i="13"/>
  <c r="Q67" i="13"/>
  <c r="Q66" i="13"/>
  <c r="Q65" i="13"/>
  <c r="Q64" i="13"/>
  <c r="Q63" i="13"/>
  <c r="Q62" i="13"/>
  <c r="Q61" i="13"/>
  <c r="Q60" i="13"/>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J73" i="13"/>
  <c r="J72" i="13"/>
  <c r="J70" i="13"/>
  <c r="J65" i="13"/>
  <c r="J63" i="13"/>
  <c r="J55" i="13"/>
  <c r="J33" i="13"/>
  <c r="J39" i="13" s="1"/>
  <c r="J24" i="13"/>
  <c r="Q347" i="13" l="1"/>
  <c r="I76" i="13"/>
  <c r="I63" i="13"/>
  <c r="H76" i="13"/>
  <c r="H70" i="13"/>
  <c r="H63" i="13"/>
  <c r="K76" i="13"/>
  <c r="K75" i="13"/>
  <c r="K73" i="13"/>
  <c r="K72" i="13"/>
  <c r="K65" i="13"/>
  <c r="K63" i="13"/>
  <c r="K55" i="13"/>
  <c r="K24" i="13"/>
  <c r="O76" i="13"/>
  <c r="M76" i="13"/>
  <c r="O73" i="13"/>
  <c r="O33" i="13" s="1"/>
  <c r="O39" i="13" s="1"/>
  <c r="M73" i="13"/>
  <c r="M33" i="13" s="1"/>
  <c r="O72" i="13"/>
  <c r="M72" i="13"/>
  <c r="M65" i="13"/>
  <c r="O65" i="13"/>
  <c r="O63" i="13"/>
  <c r="M63" i="13"/>
  <c r="O55" i="13"/>
  <c r="M55" i="13"/>
  <c r="O24" i="13"/>
  <c r="M24" i="13"/>
  <c r="H24" i="13"/>
  <c r="M81" i="13" l="1"/>
  <c r="M39" i="13"/>
  <c r="O81" i="13"/>
  <c r="G76" i="13" l="1"/>
  <c r="F39" i="13"/>
  <c r="Q413" i="13"/>
  <c r="P413" i="13"/>
  <c r="R413" i="13" s="1"/>
  <c r="Q407" i="13"/>
  <c r="P407" i="13"/>
  <c r="R407" i="13" s="1"/>
  <c r="Q406" i="13"/>
  <c r="P406" i="13"/>
  <c r="R406" i="13" s="1"/>
  <c r="R389" i="13"/>
  <c r="P389" i="13"/>
  <c r="R383" i="13"/>
  <c r="R382" i="13"/>
  <c r="R381" i="13"/>
  <c r="R380" i="13"/>
  <c r="P383" i="13"/>
  <c r="P382" i="13"/>
  <c r="P381" i="13"/>
  <c r="P380" i="13"/>
  <c r="F76" i="13"/>
  <c r="F73" i="13"/>
  <c r="F33" i="13" s="1"/>
  <c r="F70" i="13"/>
  <c r="F63" i="13"/>
  <c r="E76" i="13"/>
  <c r="D81" i="13"/>
  <c r="E70" i="13"/>
  <c r="D65" i="13"/>
  <c r="E63" i="13"/>
  <c r="D24" i="13"/>
  <c r="D33" i="13"/>
  <c r="D39" i="13" s="1"/>
  <c r="D76" i="13"/>
  <c r="Q356" i="13"/>
  <c r="O356" i="13"/>
  <c r="M356" i="13"/>
  <c r="O347" i="13" l="1"/>
  <c r="M347" i="13"/>
  <c r="D73" i="13" l="1"/>
  <c r="D75" i="13"/>
  <c r="K347" i="13" l="1"/>
  <c r="F72" i="13" l="1"/>
  <c r="E72" i="13"/>
  <c r="D72" i="13"/>
  <c r="I65" i="13"/>
  <c r="H65" i="13"/>
  <c r="G65" i="13"/>
  <c r="F65" i="13"/>
  <c r="E65" i="13"/>
  <c r="D63" i="13"/>
  <c r="I55" i="13"/>
  <c r="H55" i="13"/>
  <c r="G55" i="13"/>
  <c r="F55" i="13"/>
  <c r="E55" i="13"/>
  <c r="D55" i="13"/>
  <c r="I24" i="13"/>
  <c r="G24" i="13"/>
  <c r="F24" i="13"/>
  <c r="E24" i="13"/>
  <c r="Q352" i="13" l="1"/>
  <c r="Q351" i="13"/>
  <c r="Q383" i="13"/>
  <c r="R456" i="13" l="1"/>
  <c r="R453" i="13"/>
  <c r="Q453" i="13"/>
  <c r="Q456" i="13"/>
  <c r="P453" i="13"/>
  <c r="O453" i="13"/>
  <c r="N453" i="13"/>
  <c r="M453" i="13"/>
  <c r="L453" i="13"/>
  <c r="K453" i="13"/>
  <c r="J453" i="13"/>
  <c r="I453" i="13"/>
  <c r="H453" i="13"/>
  <c r="G453" i="13"/>
  <c r="F453" i="13"/>
  <c r="E453" i="13"/>
  <c r="D453" i="13"/>
  <c r="Q382" i="13" l="1"/>
  <c r="Q380" i="13"/>
  <c r="L81" i="13" l="1"/>
  <c r="J81" i="13"/>
  <c r="F81" i="13"/>
  <c r="Q389" i="13" l="1"/>
  <c r="Q381" i="13"/>
  <c r="E413" i="13"/>
  <c r="E389" i="13"/>
  <c r="D389" i="13"/>
  <c r="J413" i="13"/>
  <c r="I413" i="13"/>
  <c r="J389" i="13"/>
  <c r="I389" i="13"/>
  <c r="D73" i="4" l="1"/>
  <c r="E73" i="4"/>
  <c r="F73" i="4"/>
  <c r="G73" i="4"/>
  <c r="H73" i="4"/>
  <c r="I73" i="4"/>
  <c r="J73" i="4"/>
  <c r="K73" i="4"/>
  <c r="D74" i="4"/>
  <c r="E74" i="4"/>
  <c r="F74" i="4"/>
  <c r="G74" i="4"/>
  <c r="H74" i="4"/>
  <c r="I74" i="4"/>
  <c r="J74" i="4"/>
  <c r="K74" i="4"/>
  <c r="D75" i="4"/>
  <c r="E75" i="4"/>
  <c r="F75" i="4"/>
  <c r="G75" i="4"/>
  <c r="H75" i="4"/>
  <c r="I75" i="4"/>
  <c r="J75" i="4"/>
  <c r="K75" i="4"/>
  <c r="D76" i="4"/>
  <c r="E76" i="4"/>
  <c r="F76" i="4"/>
  <c r="G76" i="4"/>
  <c r="H76" i="4"/>
  <c r="I76" i="4"/>
  <c r="J76" i="4"/>
  <c r="K76" i="4"/>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9" i="6"/>
  <c r="G70" i="6"/>
  <c r="G71" i="6"/>
  <c r="G75" i="6"/>
  <c r="G76" i="6"/>
  <c r="G77" i="6"/>
  <c r="G78" i="6"/>
  <c r="G114" i="6" s="1"/>
  <c r="G79" i="6"/>
  <c r="G80" i="6"/>
  <c r="G81" i="6"/>
  <c r="G82" i="6"/>
  <c r="G83" i="6"/>
  <c r="G84" i="6"/>
  <c r="G85" i="6"/>
  <c r="G86" i="6"/>
  <c r="G113" i="6"/>
  <c r="G87" i="6"/>
  <c r="G88" i="6"/>
  <c r="G89" i="6"/>
  <c r="G90" i="6"/>
  <c r="G91" i="6"/>
  <c r="G92" i="6"/>
  <c r="G93" i="6"/>
  <c r="G94" i="6"/>
  <c r="G95" i="6"/>
  <c r="G96" i="6"/>
  <c r="G97" i="6"/>
  <c r="G98" i="6"/>
  <c r="G99" i="6"/>
  <c r="G100" i="6"/>
  <c r="G101" i="6"/>
  <c r="G102" i="6"/>
  <c r="G103" i="6"/>
  <c r="G104" i="6"/>
  <c r="G105" i="6"/>
  <c r="G106" i="6"/>
  <c r="G107" i="6"/>
  <c r="G108" i="6"/>
  <c r="D113" i="6"/>
  <c r="E113" i="6"/>
  <c r="F113" i="6"/>
  <c r="D116" i="6"/>
  <c r="E116" i="6"/>
  <c r="F116" i="6"/>
  <c r="G116" i="6"/>
  <c r="G119" i="6"/>
  <c r="G120" i="6"/>
  <c r="G125" i="6"/>
  <c r="G126" i="6"/>
  <c r="G127" i="6"/>
  <c r="G128" i="6"/>
  <c r="G129" i="6"/>
  <c r="G130" i="6"/>
  <c r="G131" i="6"/>
  <c r="G132" i="6"/>
  <c r="G133" i="6"/>
  <c r="G134" i="6"/>
  <c r="G135" i="6"/>
  <c r="G136" i="6"/>
  <c r="G137" i="6"/>
  <c r="G138" i="6"/>
  <c r="G139" i="6"/>
  <c r="G140" i="6"/>
  <c r="G141" i="6"/>
  <c r="G142" i="6"/>
  <c r="G143" i="6"/>
  <c r="G144" i="6"/>
  <c r="G145" i="6"/>
  <c r="J145" i="6"/>
  <c r="K145" i="6"/>
  <c r="L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C191" i="6"/>
  <c r="D191" i="6"/>
  <c r="E191" i="6"/>
  <c r="G191" i="6" s="1"/>
  <c r="F191" i="6"/>
  <c r="C192" i="6"/>
  <c r="D192" i="6"/>
  <c r="E192" i="6"/>
  <c r="F192" i="6"/>
  <c r="G192" i="6" s="1"/>
  <c r="C196" i="6"/>
  <c r="D196" i="6"/>
  <c r="E196" i="6"/>
  <c r="G196" i="6" s="1"/>
  <c r="F196" i="6"/>
  <c r="C197" i="6"/>
  <c r="D197" i="6"/>
  <c r="E197" i="6"/>
  <c r="F197" i="6"/>
  <c r="G197" i="6"/>
  <c r="D198" i="6"/>
  <c r="G198" i="6"/>
  <c r="E198" i="6"/>
  <c r="F198" i="6"/>
  <c r="E199" i="6"/>
  <c r="F199" i="6"/>
  <c r="C200" i="6"/>
  <c r="D200" i="6"/>
  <c r="E200" i="6"/>
  <c r="F200" i="6"/>
  <c r="C204" i="6"/>
  <c r="D204" i="6"/>
  <c r="E204" i="6"/>
  <c r="F204" i="6"/>
  <c r="G204" i="6"/>
  <c r="C205" i="6"/>
  <c r="D205" i="6"/>
  <c r="E205" i="6"/>
  <c r="F205" i="6"/>
  <c r="G205" i="6"/>
  <c r="C206" i="6"/>
  <c r="D206" i="6"/>
  <c r="E206" i="6"/>
  <c r="F206" i="6"/>
  <c r="G206" i="6"/>
  <c r="C207" i="6"/>
  <c r="D207" i="6"/>
  <c r="E207" i="6"/>
  <c r="F207" i="6"/>
  <c r="G207" i="6"/>
  <c r="C208" i="6"/>
  <c r="D208" i="6"/>
  <c r="E208" i="6"/>
  <c r="F208" i="6"/>
  <c r="G208" i="6"/>
  <c r="C209" i="6"/>
  <c r="D209" i="6"/>
  <c r="E209" i="6"/>
  <c r="F209" i="6"/>
  <c r="G209" i="6"/>
  <c r="C210" i="6"/>
  <c r="D210" i="6"/>
  <c r="E210" i="6"/>
  <c r="F210" i="6"/>
  <c r="G210" i="6"/>
  <c r="C214" i="6"/>
  <c r="G214" i="6" s="1"/>
  <c r="D214" i="6"/>
  <c r="E214" i="6"/>
  <c r="F214" i="6"/>
  <c r="C216" i="6"/>
  <c r="D216" i="6"/>
  <c r="G216" i="6" s="1"/>
  <c r="E216" i="6"/>
  <c r="F216" i="6"/>
  <c r="C220" i="6"/>
  <c r="C248" i="6" s="1"/>
  <c r="D220" i="6"/>
  <c r="E220" i="6"/>
  <c r="F220" i="6"/>
  <c r="C221" i="6"/>
  <c r="C249" i="6" s="1"/>
  <c r="D221" i="6"/>
  <c r="D248" i="6" s="1"/>
  <c r="E221" i="6"/>
  <c r="F221" i="6"/>
  <c r="F248" i="6" s="1"/>
  <c r="C222" i="6"/>
  <c r="C223" i="6"/>
  <c r="D222" i="6"/>
  <c r="E222" i="6"/>
  <c r="F222" i="6"/>
  <c r="C224" i="6"/>
  <c r="C250" i="6" s="1"/>
  <c r="C252" i="6" s="1"/>
  <c r="D224" i="6"/>
  <c r="E224" i="6"/>
  <c r="F224" i="6"/>
  <c r="C227" i="6"/>
  <c r="C251" i="6"/>
  <c r="C257" i="6" s="1"/>
  <c r="D227" i="6"/>
  <c r="E227" i="6"/>
  <c r="F227" i="6"/>
  <c r="C228" i="6"/>
  <c r="D228" i="6"/>
  <c r="E228" i="6"/>
  <c r="F228" i="6"/>
  <c r="C229" i="6"/>
  <c r="D229" i="6"/>
  <c r="E229" i="6"/>
  <c r="F229" i="6"/>
  <c r="C230" i="6"/>
  <c r="D230" i="6"/>
  <c r="E230" i="6"/>
  <c r="F230" i="6"/>
  <c r="C231" i="6"/>
  <c r="D231" i="6"/>
  <c r="E231" i="6"/>
  <c r="F231" i="6"/>
  <c r="C232" i="6"/>
  <c r="D232" i="6"/>
  <c r="E232" i="6"/>
  <c r="F232" i="6"/>
  <c r="C233" i="6"/>
  <c r="D233" i="6"/>
  <c r="E233" i="6"/>
  <c r="F233" i="6"/>
  <c r="C234" i="6"/>
  <c r="D234" i="6"/>
  <c r="E234" i="6"/>
  <c r="F234" i="6"/>
  <c r="C235" i="6"/>
  <c r="C236" i="6" s="1"/>
  <c r="C259" i="6" s="1"/>
  <c r="D235" i="6"/>
  <c r="E235" i="6"/>
  <c r="E236" i="6" s="1"/>
  <c r="E259" i="6" s="1"/>
  <c r="F235" i="6"/>
  <c r="C237" i="6"/>
  <c r="D237" i="6"/>
  <c r="E237" i="6"/>
  <c r="F237" i="6"/>
  <c r="C238" i="6"/>
  <c r="C239" i="6" s="1"/>
  <c r="C215" i="6" s="1"/>
  <c r="D238" i="6"/>
  <c r="E238" i="6"/>
  <c r="F238" i="6"/>
  <c r="F239" i="6" s="1"/>
  <c r="F215" i="6" s="1"/>
  <c r="C240" i="6"/>
  <c r="D240" i="6"/>
  <c r="E240" i="6"/>
  <c r="F240" i="6"/>
  <c r="C241" i="6"/>
  <c r="D241" i="6"/>
  <c r="D242" i="6" s="1"/>
  <c r="E241" i="6"/>
  <c r="E242" i="6" s="1"/>
  <c r="F241" i="6"/>
  <c r="F242" i="6" s="1"/>
  <c r="G249" i="6"/>
  <c r="G250" i="6"/>
  <c r="G251" i="6"/>
  <c r="G252" i="6"/>
  <c r="G253" i="6"/>
  <c r="G254" i="6"/>
  <c r="G255" i="6"/>
  <c r="G256" i="6"/>
  <c r="G257" i="6"/>
  <c r="G258" i="6"/>
  <c r="G259" i="6"/>
  <c r="C265" i="6"/>
  <c r="C275" i="6" s="1"/>
  <c r="D265" i="6"/>
  <c r="D274" i="6"/>
  <c r="G274" i="6" s="1"/>
  <c r="E265" i="6"/>
  <c r="F265" i="6"/>
  <c r="C266" i="6"/>
  <c r="G266" i="6" s="1"/>
  <c r="G270" i="6" s="1"/>
  <c r="D266" i="6"/>
  <c r="D270" i="6"/>
  <c r="E266" i="6"/>
  <c r="E270" i="6" s="1"/>
  <c r="F266" i="6"/>
  <c r="F270" i="6" s="1"/>
  <c r="C267" i="6"/>
  <c r="D267" i="6"/>
  <c r="E267" i="6"/>
  <c r="E278" i="6" s="1"/>
  <c r="F267" i="6"/>
  <c r="C268" i="6"/>
  <c r="C271" i="6"/>
  <c r="D268" i="6"/>
  <c r="D271" i="6" s="1"/>
  <c r="E268" i="6"/>
  <c r="F268" i="6"/>
  <c r="F271" i="6" s="1"/>
  <c r="C269" i="6"/>
  <c r="D269" i="6"/>
  <c r="G269" i="6"/>
  <c r="D276" i="6"/>
  <c r="E269" i="6"/>
  <c r="E276" i="6" s="1"/>
  <c r="F269" i="6"/>
  <c r="G273" i="6"/>
  <c r="D286" i="6"/>
  <c r="E286" i="6"/>
  <c r="F286" i="6"/>
  <c r="D287" i="6"/>
  <c r="E287" i="6"/>
  <c r="F287" i="6"/>
  <c r="D288" i="6"/>
  <c r="E288" i="6"/>
  <c r="F288" i="6"/>
  <c r="D289" i="6"/>
  <c r="E289" i="6"/>
  <c r="F289" i="6"/>
  <c r="D290" i="6"/>
  <c r="E290" i="6"/>
  <c r="F290" i="6"/>
  <c r="D291" i="6"/>
  <c r="E291" i="6"/>
  <c r="F291" i="6"/>
  <c r="C292" i="6"/>
  <c r="D292" i="6"/>
  <c r="E292" i="6"/>
  <c r="F292" i="6"/>
  <c r="C270" i="6"/>
  <c r="E271" i="6"/>
  <c r="E274" i="6"/>
  <c r="E275" i="6"/>
  <c r="F278" i="6"/>
  <c r="E250" i="6"/>
  <c r="E249" i="6"/>
  <c r="D249" i="6"/>
  <c r="C276" i="6"/>
  <c r="E223" i="6"/>
  <c r="D239" i="6"/>
  <c r="D215" i="6" s="1"/>
  <c r="G215" i="6" s="1"/>
  <c r="G222" i="6"/>
  <c r="D250" i="6"/>
  <c r="D275" i="6"/>
  <c r="D223" i="6"/>
  <c r="G265" i="6"/>
  <c r="D278" i="6"/>
  <c r="C254" i="6"/>
  <c r="C279" i="6" s="1"/>
  <c r="G275" i="6"/>
  <c r="D251" i="6"/>
  <c r="D252" i="6" s="1"/>
  <c r="G268" i="6" l="1"/>
  <c r="G271" i="6" s="1"/>
  <c r="C274" i="6"/>
  <c r="C242" i="6"/>
  <c r="E239" i="6"/>
  <c r="E215" i="6" s="1"/>
  <c r="D254" i="6"/>
  <c r="D279" i="6" s="1"/>
  <c r="D253" i="6"/>
  <c r="E251" i="6"/>
  <c r="E257" i="6" s="1"/>
  <c r="F254" i="6"/>
  <c r="F279" i="6" s="1"/>
  <c r="F249" i="6"/>
  <c r="G220" i="6"/>
  <c r="E252" i="6"/>
  <c r="C277" i="6"/>
  <c r="F236" i="6"/>
  <c r="F259" i="6" s="1"/>
  <c r="D236" i="6"/>
  <c r="D259" i="6" s="1"/>
  <c r="F276" i="6"/>
  <c r="C253" i="6"/>
  <c r="C256" i="6" s="1"/>
  <c r="C280" i="6" s="1"/>
  <c r="F253" i="6"/>
  <c r="F277" i="6"/>
  <c r="E248" i="6"/>
  <c r="E277" i="6" s="1"/>
  <c r="G200" i="6"/>
  <c r="E225" i="6"/>
  <c r="E226" i="6" s="1"/>
  <c r="E244" i="6"/>
  <c r="E243" i="6"/>
  <c r="D225" i="6"/>
  <c r="D226" i="6" s="1"/>
  <c r="D243" i="6"/>
  <c r="D244" i="6"/>
  <c r="D277" i="6"/>
  <c r="G248" i="6"/>
  <c r="F225" i="6"/>
  <c r="F244" i="6"/>
  <c r="F243" i="6"/>
  <c r="C244" i="6"/>
  <c r="C243" i="6"/>
  <c r="C225" i="6"/>
  <c r="C226" i="6" s="1"/>
  <c r="D256" i="6"/>
  <c r="D280" i="6" s="1"/>
  <c r="D255" i="6"/>
  <c r="C255" i="6"/>
  <c r="F256" i="6"/>
  <c r="F280" i="6" s="1"/>
  <c r="E254" i="6"/>
  <c r="E279" i="6" s="1"/>
  <c r="G267" i="6"/>
  <c r="D199" i="6"/>
  <c r="G199" i="6" s="1"/>
  <c r="E253" i="6"/>
  <c r="F251" i="6"/>
  <c r="F257" i="6" s="1"/>
  <c r="C278" i="6"/>
  <c r="C199" i="6"/>
  <c r="C198" i="6"/>
  <c r="F223" i="6"/>
  <c r="G221" i="6"/>
  <c r="G223" i="6" s="1"/>
  <c r="D257" i="6"/>
  <c r="F250" i="6"/>
  <c r="F252" i="6" l="1"/>
  <c r="E255" i="6"/>
  <c r="E256" i="6"/>
  <c r="E280" i="6" s="1"/>
  <c r="F255" i="6"/>
  <c r="H73" i="13" l="1"/>
  <c r="H33" i="13" s="1"/>
  <c r="I73" i="13"/>
  <c r="I33" i="13" s="1"/>
  <c r="G73" i="13"/>
  <c r="G33" i="13" s="1"/>
  <c r="E73" i="13"/>
  <c r="E33" i="13" s="1"/>
  <c r="I39" i="13" l="1"/>
  <c r="I81" i="13"/>
  <c r="H39" i="13"/>
  <c r="H81" i="13"/>
  <c r="G39" i="13"/>
  <c r="G81" i="13"/>
  <c r="E39" i="13"/>
  <c r="E81" i="13"/>
  <c r="K70" i="13"/>
  <c r="K33" i="13" s="1"/>
  <c r="K81" i="13" l="1"/>
  <c r="K39" i="13"/>
</calcChain>
</file>

<file path=xl/sharedStrings.xml><?xml version="1.0" encoding="utf-8"?>
<sst xmlns="http://schemas.openxmlformats.org/spreadsheetml/2006/main" count="2581" uniqueCount="1282">
  <si>
    <t>№ п/п</t>
  </si>
  <si>
    <t>Показатель</t>
  </si>
  <si>
    <t>Сырье, материалы, запасные части, инструменты</t>
  </si>
  <si>
    <t>Амортизационные отчисления</t>
  </si>
  <si>
    <t>Справочно:</t>
  </si>
  <si>
    <t>EBITDA</t>
  </si>
  <si>
    <t>Остаток денежных средств на начало периода</t>
  </si>
  <si>
    <t>Остаток денежных средств на конец периода</t>
  </si>
  <si>
    <t>Расходы на оплату труда с учетом ЕСН</t>
  </si>
  <si>
    <t>Управленческие расходы</t>
  </si>
  <si>
    <t>Проценты к уплате</t>
  </si>
  <si>
    <t>Направления использования чистой прибыли</t>
  </si>
  <si>
    <t>Фонд накопления</t>
  </si>
  <si>
    <t>Резервный фонд</t>
  </si>
  <si>
    <t>Выплата дивидендов</t>
  </si>
  <si>
    <t>Прочие расходы из прибыли</t>
  </si>
  <si>
    <t>I</t>
  </si>
  <si>
    <t>1.1</t>
  </si>
  <si>
    <t>1.2</t>
  </si>
  <si>
    <t>II</t>
  </si>
  <si>
    <t>1</t>
  </si>
  <si>
    <t>1.3</t>
  </si>
  <si>
    <t>2</t>
  </si>
  <si>
    <t>2.1</t>
  </si>
  <si>
    <t>2.2</t>
  </si>
  <si>
    <t>6.1</t>
  </si>
  <si>
    <t>III</t>
  </si>
  <si>
    <t>IV</t>
  </si>
  <si>
    <t>V</t>
  </si>
  <si>
    <t>VI</t>
  </si>
  <si>
    <t>2.3</t>
  </si>
  <si>
    <t>VII</t>
  </si>
  <si>
    <t>VIII</t>
  </si>
  <si>
    <t>%</t>
  </si>
  <si>
    <t>Объем покупной продукции на технологические цели</t>
  </si>
  <si>
    <t>Объем продукции отпущенной (проданной) потребителям</t>
  </si>
  <si>
    <t>МВт</t>
  </si>
  <si>
    <t>1.4</t>
  </si>
  <si>
    <t>2.4</t>
  </si>
  <si>
    <t>2.5</t>
  </si>
  <si>
    <t>2.6</t>
  </si>
  <si>
    <t>2.7</t>
  </si>
  <si>
    <t>2.8</t>
  </si>
  <si>
    <t>2.9</t>
  </si>
  <si>
    <t>Поступления от реализации имущества и имущественных прав</t>
  </si>
  <si>
    <t>3.1</t>
  </si>
  <si>
    <t>3.2</t>
  </si>
  <si>
    <t>7.1</t>
  </si>
  <si>
    <t>7.2</t>
  </si>
  <si>
    <t>Сальдо денежных средств по прочей деятельности</t>
  </si>
  <si>
    <t>8.1</t>
  </si>
  <si>
    <t>8.2</t>
  </si>
  <si>
    <t>4.1</t>
  </si>
  <si>
    <t>4.1.1</t>
  </si>
  <si>
    <t>4.1.2</t>
  </si>
  <si>
    <t>4.2</t>
  </si>
  <si>
    <t>Приобретение нематериальных активов</t>
  </si>
  <si>
    <t>Процентные поступления</t>
  </si>
  <si>
    <t>5.1</t>
  </si>
  <si>
    <t>5.2</t>
  </si>
  <si>
    <t>Погашение кредитов и займов</t>
  </si>
  <si>
    <t>на рефинансирование кредитов и займов</t>
  </si>
  <si>
    <t>из нее просроченная</t>
  </si>
  <si>
    <t>8.3</t>
  </si>
  <si>
    <t>прочие налоги и сборы</t>
  </si>
  <si>
    <t>Расходы на ремонт</t>
  </si>
  <si>
    <t>Коммерческие расходы</t>
  </si>
  <si>
    <t>Сальдо денежных средств от транзитных операций</t>
  </si>
  <si>
    <t xml:space="preserve">Поступления по заключенным инвестиционным соглашениям, в том числе </t>
  </si>
  <si>
    <t>4.1.3</t>
  </si>
  <si>
    <t>4.1.4</t>
  </si>
  <si>
    <t>1.4.1</t>
  </si>
  <si>
    <t>1.5</t>
  </si>
  <si>
    <t>1.</t>
  </si>
  <si>
    <t>Прочие  доходы, всего</t>
  </si>
  <si>
    <t>тыс.руб</t>
  </si>
  <si>
    <t xml:space="preserve">Проценты к получению </t>
  </si>
  <si>
    <t>От совместной деятельности</t>
  </si>
  <si>
    <t>От реализации основных средств, квартир, МПЗ, НМА, других внеоборотных активов</t>
  </si>
  <si>
    <t>От реализации ценных бумаг и финансовых инструментов</t>
  </si>
  <si>
    <t xml:space="preserve">         в т.ч. от продажи долгосрочных финансовых вложений (акций, долей)</t>
  </si>
  <si>
    <t>От аренды</t>
  </si>
  <si>
    <t>1.6</t>
  </si>
  <si>
    <t xml:space="preserve">От участия в других организациях  </t>
  </si>
  <si>
    <t>1.6.1</t>
  </si>
  <si>
    <t xml:space="preserve">         в т.ч. дивиденды полученные</t>
  </si>
  <si>
    <t>1.7.</t>
  </si>
  <si>
    <t>Пени, штрафы, неустойки признанные или по которым получено решение суда</t>
  </si>
  <si>
    <t>1.8.</t>
  </si>
  <si>
    <t>Прибыль прошлых лет, выявленная в отчётном периоде</t>
  </si>
  <si>
    <t>1.9.</t>
  </si>
  <si>
    <t>Доход от переоценки финансовых вложений, эмиссионных ценных бумаг, обращающихся на фондовом рынке, восстановление резервов под обесценение финансовых вложений</t>
  </si>
  <si>
    <t>1.9.1</t>
  </si>
  <si>
    <t xml:space="preserve">         в т.ч. от переоценки долгосрочных финансовых вложений (акций, долей)</t>
  </si>
  <si>
    <t>1.10.</t>
  </si>
  <si>
    <t>Доход от безвозмездно полученных активов</t>
  </si>
  <si>
    <t>1.11.</t>
  </si>
  <si>
    <t>Кредиторская задолженность более 3 лет</t>
  </si>
  <si>
    <t>1.12.</t>
  </si>
  <si>
    <t>От курсовых и суммовых разниц</t>
  </si>
  <si>
    <t>1.13.</t>
  </si>
  <si>
    <t>Субвенции на разницу в тарифах</t>
  </si>
  <si>
    <t>1.14.</t>
  </si>
  <si>
    <t>Восстановление резерва по сомнительным долгам</t>
  </si>
  <si>
    <t>1.15.</t>
  </si>
  <si>
    <t>Прочие доходы (чрезвычайные)*</t>
  </si>
  <si>
    <t>1.16.</t>
  </si>
  <si>
    <t>Другие прочие  доходы*</t>
  </si>
  <si>
    <t>2.</t>
  </si>
  <si>
    <t>Прочие  расходы, всего</t>
  </si>
  <si>
    <t>От реализации основных средств, квартир, МПЗ, НМА, других активов</t>
  </si>
  <si>
    <t>2.4.1</t>
  </si>
  <si>
    <t>Убыток от переоценки финансовых вложений, резерв под обесценение финансовых вложений</t>
  </si>
  <si>
    <t>2.5.1</t>
  </si>
  <si>
    <t>Прочие налоги отражающиеся в операц. расходах</t>
  </si>
  <si>
    <t>Оплата услуг кредитных организаций</t>
  </si>
  <si>
    <t>Резерв по сомнительным долгам</t>
  </si>
  <si>
    <t>2.10</t>
  </si>
  <si>
    <t>Содержание законсервированных объектов</t>
  </si>
  <si>
    <t>2.11</t>
  </si>
  <si>
    <t>Выбытие без дохода (стоимость безвозмездно переданного имущества)</t>
  </si>
  <si>
    <t>2.12</t>
  </si>
  <si>
    <t>2.13</t>
  </si>
  <si>
    <t>Убытки прошлых лет, выявленные в отчётном периоде</t>
  </si>
  <si>
    <t>2.14</t>
  </si>
  <si>
    <t>2.15</t>
  </si>
  <si>
    <t>Расходы социального характера **)</t>
  </si>
  <si>
    <t>2.16</t>
  </si>
  <si>
    <t>Расходы на реализацию программы улучшения жилищных условий</t>
  </si>
  <si>
    <t>2.17</t>
  </si>
  <si>
    <t>Расходы на содержание социальной сферы ***)</t>
  </si>
  <si>
    <t>2.18</t>
  </si>
  <si>
    <t>Фонд заработной платы из прочих расходов</t>
  </si>
  <si>
    <t>2.19</t>
  </si>
  <si>
    <t>Добровольное медицинское страхование</t>
  </si>
  <si>
    <t>2.20</t>
  </si>
  <si>
    <t>Выплаты вознаграждений членам Советов директоров и ревизионной комиссии</t>
  </si>
  <si>
    <t>2.21</t>
  </si>
  <si>
    <t>Расходы на управление капиталом (переоценка, реестр, консультации)</t>
  </si>
  <si>
    <t>2.22</t>
  </si>
  <si>
    <t xml:space="preserve">Расходы на проведение ежегодного собрания акционеров </t>
  </si>
  <si>
    <t>2.23</t>
  </si>
  <si>
    <t xml:space="preserve">Прочие  расходы (детализация)  </t>
  </si>
  <si>
    <t>2.23.1</t>
  </si>
  <si>
    <t xml:space="preserve">    взносы в некоммерческие фонды и партнерства</t>
  </si>
  <si>
    <t>2.23.1.1</t>
  </si>
  <si>
    <t xml:space="preserve">      в т.ч. НПФ Энергетики</t>
  </si>
  <si>
    <t>2.23.1.2</t>
  </si>
  <si>
    <t xml:space="preserve">               НП ИНВЭЛ</t>
  </si>
  <si>
    <t>2.23.1.3</t>
  </si>
  <si>
    <t xml:space="preserve">               ЭУФ</t>
  </si>
  <si>
    <t>2.23.1.4</t>
  </si>
  <si>
    <t xml:space="preserve">               НП АТС</t>
  </si>
  <si>
    <t>2.23.1.5</t>
  </si>
  <si>
    <t xml:space="preserve">               НП Гарантирующих поставщиков</t>
  </si>
  <si>
    <t>2.23.1.6</t>
  </si>
  <si>
    <t xml:space="preserve">               НП ВТИ</t>
  </si>
  <si>
    <t>2.23.1.7</t>
  </si>
  <si>
    <t xml:space="preserve">               фонды, созданные по инициативе органов власти и включенные в тарифы</t>
  </si>
  <si>
    <t>2.23.1.8</t>
  </si>
  <si>
    <t xml:space="preserve">    прочие</t>
  </si>
  <si>
    <t>2.23.2</t>
  </si>
  <si>
    <t>судебные издержки</t>
  </si>
  <si>
    <t>2.23.3</t>
  </si>
  <si>
    <t>расходы на экологию</t>
  </si>
  <si>
    <t>2.23.4</t>
  </si>
  <si>
    <t>издержки по исполнительному производству</t>
  </si>
  <si>
    <t>2.23.5</t>
  </si>
  <si>
    <t>списание долгов, нереальных к взысканию</t>
  </si>
  <si>
    <t>2.23.6</t>
  </si>
  <si>
    <t>невозмещаемый НДС</t>
  </si>
  <si>
    <t>2.23.7</t>
  </si>
  <si>
    <t>благотворительность</t>
  </si>
  <si>
    <t>2.23.8</t>
  </si>
  <si>
    <t>некапитализируемые расходы на строительство (зоны затопления и прочие)</t>
  </si>
  <si>
    <t>2.23.9</t>
  </si>
  <si>
    <t>Прочие расходы (чрезвычайные)*</t>
  </si>
  <si>
    <t>2.23.10</t>
  </si>
  <si>
    <t>другие расходы *)</t>
  </si>
  <si>
    <t>3.</t>
  </si>
  <si>
    <t>Сальдо</t>
  </si>
  <si>
    <t>2014 факт</t>
  </si>
  <si>
    <t>доходы э/э</t>
  </si>
  <si>
    <t>доходы проч</t>
  </si>
  <si>
    <t>расходы э/э</t>
  </si>
  <si>
    <t>расходы проч</t>
  </si>
  <si>
    <t>2017 план</t>
  </si>
  <si>
    <t>2017 кор.плана</t>
  </si>
  <si>
    <t>2018 план</t>
  </si>
  <si>
    <t>2018 кор.плана</t>
  </si>
  <si>
    <t>2019 кор.плана</t>
  </si>
  <si>
    <t>Факт</t>
  </si>
  <si>
    <t>2015 факт</t>
  </si>
  <si>
    <t>2016 кор.плана = колонка 2016 план</t>
  </si>
  <si>
    <t>Источник финансирования</t>
  </si>
  <si>
    <t>Итого</t>
  </si>
  <si>
    <t>Источники финансирования инвестиционной программы всего, в том числе:</t>
  </si>
  <si>
    <t>Собственные средства всего, в том числе</t>
  </si>
  <si>
    <t>Прибыль, направляемая на инвестиции, в том числе:</t>
  </si>
  <si>
    <t>1.1.1</t>
  </si>
  <si>
    <t>инвестиционная составляющая в тарифах (указать отдельно по регулируемым видам деятельности)</t>
  </si>
  <si>
    <t>1.1.2</t>
  </si>
  <si>
    <t>прибыль со свободного сектора</t>
  </si>
  <si>
    <t>1.1.3</t>
  </si>
  <si>
    <t>от технологического присоединения, в том числе</t>
  </si>
  <si>
    <t>1.1.3.1</t>
  </si>
  <si>
    <t xml:space="preserve">    от технологического присоединения генерации</t>
  </si>
  <si>
    <t>авансовое использование прибыли</t>
  </si>
  <si>
    <t>1.1.3.2</t>
  </si>
  <si>
    <t xml:space="preserve">    от технологического присоединения потребителей</t>
  </si>
  <si>
    <t>1.1.4</t>
  </si>
  <si>
    <t>Прочая прибыль</t>
  </si>
  <si>
    <t>Амортизация всего, в том числе</t>
  </si>
  <si>
    <t>1.2.1</t>
  </si>
  <si>
    <t>1.2.2</t>
  </si>
  <si>
    <t>прочая амортизация</t>
  </si>
  <si>
    <t>1.2.3</t>
  </si>
  <si>
    <t>недоиспользованная амортизация прошлых лет</t>
  </si>
  <si>
    <t>Возврат НДС</t>
  </si>
  <si>
    <t>средства допэмиссии</t>
  </si>
  <si>
    <t>Остаток собственных средств на начало года</t>
  </si>
  <si>
    <t>Привлеченные средства всего, в том числе:</t>
  </si>
  <si>
    <t>Кредиты</t>
  </si>
  <si>
    <t>Облигационные займы</t>
  </si>
  <si>
    <t>Займы организаций</t>
  </si>
  <si>
    <t>Бюджетное финансирование</t>
  </si>
  <si>
    <t>средства федерального бюджета текущего периода</t>
  </si>
  <si>
    <t>средства федерального бюджета, недоиспользованные в прошлых периодах</t>
  </si>
  <si>
    <t>средства регионального и местных бюджетов текущего периода</t>
  </si>
  <si>
    <t>средства регионального и местных бюджетов, недоиспользованные в прошлых периодах</t>
  </si>
  <si>
    <t>Средства внешних инвесторов</t>
  </si>
  <si>
    <t>Использование лизинга</t>
  </si>
  <si>
    <t>Прочие привлеченные средства</t>
  </si>
  <si>
    <t>Финансовый план на период реализации инвестиционной программы ПАО "Передвижная энрегетика"
(заполняется по финансированию) 2016-2019</t>
  </si>
  <si>
    <t>Показатели</t>
  </si>
  <si>
    <t>год 2016</t>
  </si>
  <si>
    <t>год  2017</t>
  </si>
  <si>
    <t>год  2018</t>
  </si>
  <si>
    <t>год  2019</t>
  </si>
  <si>
    <t>I.</t>
  </si>
  <si>
    <t>Выручка от реализации товаров (работ, услуг),   всего</t>
  </si>
  <si>
    <t>в том числе:</t>
  </si>
  <si>
    <t>1.1.</t>
  </si>
  <si>
    <t>Выручка от основной деятельности 
(расшифроваь по видам регулируемой деятельности)</t>
  </si>
  <si>
    <t>1.2.</t>
  </si>
  <si>
    <t>Выручка от прочей деятельности (расшифровать)</t>
  </si>
  <si>
    <t>II.</t>
  </si>
  <si>
    <t>Расходы по текущей деятельности, всего</t>
  </si>
  <si>
    <t>Материальные расходы, всего</t>
  </si>
  <si>
    <t>Топливо</t>
  </si>
  <si>
    <t>1.3.</t>
  </si>
  <si>
    <t>Покупная электроэнергия</t>
  </si>
  <si>
    <t>4.</t>
  </si>
  <si>
    <t>Налоги  и сборы, всего</t>
  </si>
  <si>
    <t>5.</t>
  </si>
  <si>
    <t>Прочие расходы, всего</t>
  </si>
  <si>
    <t>5.1.</t>
  </si>
  <si>
    <t>Ремонт основных средств</t>
  </si>
  <si>
    <t>5.3.</t>
  </si>
  <si>
    <t>Платежи по аренде и лизингу</t>
  </si>
  <si>
    <t>5.4.</t>
  </si>
  <si>
    <t>Инфраструктурные платежи рынка</t>
  </si>
  <si>
    <t>III.</t>
  </si>
  <si>
    <t>Валовая прибыль (I р.-II р.)</t>
  </si>
  <si>
    <t>IV.</t>
  </si>
  <si>
    <t>Внереализационные доходы и расходы (сальдо)</t>
  </si>
  <si>
    <t>Внереализационные доходы, всего</t>
  </si>
  <si>
    <t>в том числе</t>
  </si>
  <si>
    <t>Доходы от участия в других организациях (дивиденды от ДЗО)</t>
  </si>
  <si>
    <t>Проценты от размещения средств</t>
  </si>
  <si>
    <t>Внереализационные расходы, всего</t>
  </si>
  <si>
    <t>2.1.</t>
  </si>
  <si>
    <t>Проценты по обслуживанию кредитов</t>
  </si>
  <si>
    <t>V.</t>
  </si>
  <si>
    <t>Прибыль до налоообложения (III + IV)</t>
  </si>
  <si>
    <t>VI.</t>
  </si>
  <si>
    <t>Налог на прибыль</t>
  </si>
  <si>
    <t>VII.</t>
  </si>
  <si>
    <t xml:space="preserve">Чистая прибыль  </t>
  </si>
  <si>
    <t>VIII.</t>
  </si>
  <si>
    <t>IX.</t>
  </si>
  <si>
    <t>Изменение дебиторской задолженности</t>
  </si>
  <si>
    <t>Увеличение дебиторской задолженности</t>
  </si>
  <si>
    <t>Сокращение дебиторской задолженности</t>
  </si>
  <si>
    <t xml:space="preserve">Сальдо  (+увеличение; -сокращение) </t>
  </si>
  <si>
    <t>+</t>
  </si>
  <si>
    <t>-</t>
  </si>
  <si>
    <t>X.</t>
  </si>
  <si>
    <t>Изменение кредиторской задолженности</t>
  </si>
  <si>
    <t>Увеличение кредиторской задолженности</t>
  </si>
  <si>
    <t>Сокращение кредиторской задолженности</t>
  </si>
  <si>
    <t>XI.</t>
  </si>
  <si>
    <t>Привлечение заемных средств</t>
  </si>
  <si>
    <t>в том числе на:</t>
  </si>
  <si>
    <t>Финансирование инвестиционной программы</t>
  </si>
  <si>
    <t>в т.ч. в части ДПМ*</t>
  </si>
  <si>
    <t>Прочие цели (расшифровка)</t>
  </si>
  <si>
    <t>XII.</t>
  </si>
  <si>
    <t xml:space="preserve">Погашение заемных средств  </t>
  </si>
  <si>
    <t>в том числе по:</t>
  </si>
  <si>
    <t>Инвестиционной программе</t>
  </si>
  <si>
    <t>XIII.</t>
  </si>
  <si>
    <r>
      <t xml:space="preserve">Возмещаемый НДС </t>
    </r>
    <r>
      <rPr>
        <sz val="12"/>
        <rFont val="Times New Roman"/>
        <family val="1"/>
        <charset val="204"/>
      </rPr>
      <t>(поступления)</t>
    </r>
  </si>
  <si>
    <t>XIV.</t>
  </si>
  <si>
    <t>Купля/продажа активов</t>
  </si>
  <si>
    <t>Покупка активов (акций, долей и т.п.)</t>
  </si>
  <si>
    <t>Продажа активов (акций, долей и т.п.)</t>
  </si>
  <si>
    <t>XV.</t>
  </si>
  <si>
    <t>Средства, полученные от допэмиссии акций</t>
  </si>
  <si>
    <t>XVI.</t>
  </si>
  <si>
    <t>Капитальные вложения</t>
  </si>
  <si>
    <t xml:space="preserve">Всего поступления 
( I р.+ 1п. IV р. + 2 п. IX р. + 1 п. X р. +  XI р. + XIII р. + 2п.XIV р. + XV р.)                             </t>
  </si>
  <si>
    <t>XVII.</t>
  </si>
  <si>
    <t>Всего расходы 
(II р. - 3п. II р. + 2п. IV р. + 1 п. IX р. + 2 п. X р. + VI р. + VIII р. +  XII р. + 1 п. XIV р.+ XVI р.)</t>
  </si>
  <si>
    <t>Сальдо  (+профицит; - дефицит) 
(XVI р. - XVII р.)</t>
  </si>
  <si>
    <t>Долг на конец периода **)</t>
  </si>
  <si>
    <t>**) Долг расчитан исходя из ожидаемого значения на конец 2015 г. в сумме 225,0 млн. руб., на конец 2016 г. - 197,0 млн. руб.</t>
  </si>
  <si>
    <t>Прогноз тарифов, руб. кВт*ч (средний)</t>
  </si>
  <si>
    <t>Источники финансирования инвестиционной программы ПАО "Передвижная энрегетика" 2016-2019
(в прогнозных ценах соответствующих лет), млн. рублей</t>
  </si>
  <si>
    <t>№№</t>
  </si>
  <si>
    <t>План года 2016</t>
  </si>
  <si>
    <t>План года 2017</t>
  </si>
  <si>
    <t>План  года 2018</t>
  </si>
  <si>
    <t>План  года 2019</t>
  </si>
  <si>
    <t>амортизация, учтенная в тарифах (указать отдельно по регулируемым видам деятельности)</t>
  </si>
  <si>
    <t>Прочие собственные средства всего, в том числе:</t>
  </si>
  <si>
    <t>Справочно для компаний на RAB регулировании (в части инвестиций по передаче электроэнергии):</t>
  </si>
  <si>
    <t>Возврат инвестированного капитала направляемый на инвестиции</t>
  </si>
  <si>
    <t>Доход на инвестированный капитал направляемый на инвестиции</t>
  </si>
  <si>
    <t>Заемные средства направляемые на инвестиции</t>
  </si>
  <si>
    <t>***) расшифровка п. 1.3. Возврат НДС:</t>
  </si>
  <si>
    <t>1.3.1.</t>
  </si>
  <si>
    <t>амортизация</t>
  </si>
  <si>
    <t>1.3.2.</t>
  </si>
  <si>
    <t>чистая прибыль</t>
  </si>
  <si>
    <t>1.3.3.</t>
  </si>
  <si>
    <t>прибыль прошлых лет</t>
  </si>
  <si>
    <t>1.3.4.</t>
  </si>
  <si>
    <t>собственные средства</t>
  </si>
  <si>
    <t>****) расшифровка п. 1.4. Прочие собственные средства:</t>
  </si>
  <si>
    <t>1.4.1.</t>
  </si>
  <si>
    <t>реализация ДУЗ (частично)</t>
  </si>
  <si>
    <t>1.4.2.</t>
  </si>
  <si>
    <t>реализация Гагаринская база (частично)</t>
  </si>
  <si>
    <t>Финансовая модель ПАО "Передвижная энрегетика" 2016-2019
(в разрезе каждого юридического лица группы/по конечным видам выпускаемой продукции) 
по годам до 2026 года включительно</t>
  </si>
  <si>
    <t>Выручка</t>
  </si>
  <si>
    <t>электроэнергия</t>
  </si>
  <si>
    <t>теплоэнергия</t>
  </si>
  <si>
    <t>сетевые услуги</t>
  </si>
  <si>
    <t>Обслуживание</t>
  </si>
  <si>
    <t>Прочее</t>
  </si>
  <si>
    <t>Себестоимость</t>
  </si>
  <si>
    <t>Прямая себестоимость</t>
  </si>
  <si>
    <t>Накладные расходы</t>
  </si>
  <si>
    <t>Операционная прибыль</t>
  </si>
  <si>
    <t xml:space="preserve">Внереализационные расходы </t>
  </si>
  <si>
    <t>Проценты</t>
  </si>
  <si>
    <t>Чистая прибыль/убыток</t>
  </si>
  <si>
    <t>Чистая прибыль с учетом субсидий по процентам</t>
  </si>
  <si>
    <t>Операционный денежный поток</t>
  </si>
  <si>
    <t>Требуются пояснения по величине поступлений по операционному денежному потоку, указанных в форме приложения 4.3. за 2017-2019 год. Показатели на 46-51% больше соответствующих начислений.</t>
  </si>
  <si>
    <t>Поступления</t>
  </si>
  <si>
    <t>производство электроэнергии</t>
  </si>
  <si>
    <t>прочее</t>
  </si>
  <si>
    <t>Прочие доходы</t>
  </si>
  <si>
    <t>субсидии на разницу в тарифах за население</t>
  </si>
  <si>
    <t>Выбытия</t>
  </si>
  <si>
    <t>Платежи по прямой себестоимости</t>
  </si>
  <si>
    <t>Продукт 3</t>
  </si>
  <si>
    <t>Прочие расходы</t>
  </si>
  <si>
    <t>Заводские расходы</t>
  </si>
  <si>
    <t>Процентные платежи</t>
  </si>
  <si>
    <t>Итого операционный денежный поток</t>
  </si>
  <si>
    <t>Инвестиционный денежный поток</t>
  </si>
  <si>
    <t>Выбытия (инвестиции в объекты)</t>
  </si>
  <si>
    <t>Итого инвестиционный денежный поток</t>
  </si>
  <si>
    <t>Финансовый денежный поток</t>
  </si>
  <si>
    <t>Эмиссия акций</t>
  </si>
  <si>
    <t>Привлечение кредитов</t>
  </si>
  <si>
    <t>Выбытия ( в т.ч. дивиденды)</t>
  </si>
  <si>
    <t>Итого финансовый денежный поток</t>
  </si>
  <si>
    <t>Итого денежный поток</t>
  </si>
  <si>
    <t>Меры господдержки</t>
  </si>
  <si>
    <t>Реструктуризация дефицитных кредитов</t>
  </si>
  <si>
    <t>Увеличение капитализации (покрытие дефицита инвестиций: гос инвестиции)</t>
  </si>
  <si>
    <t>Субсидирование процентной ставки (рестр)</t>
  </si>
  <si>
    <t>Субсидирование процентной ставки</t>
  </si>
  <si>
    <t>Нарастающим итогом</t>
  </si>
  <si>
    <t>остаток денежных средств на начало периода</t>
  </si>
  <si>
    <t>Кредиты на начало</t>
  </si>
  <si>
    <t>Кредиты на конец</t>
  </si>
  <si>
    <t>I. Блок проверки - форма 4.1. с 4.2.</t>
  </si>
  <si>
    <t>Наименование</t>
  </si>
  <si>
    <t>Комментарии</t>
  </si>
  <si>
    <t>Возмещаемый НДС</t>
  </si>
  <si>
    <t>Информация о величине возмещаемого НДС (приложение 4.1) не соответствует информации о возврате НДС в качестве источника финансирования (приложение 4.2) в 2016 году. Требуются пояснения.</t>
  </si>
  <si>
    <t>I. Блок проверки - форма 4.1. с 4.3.</t>
  </si>
  <si>
    <t>Погашение заемных средств</t>
  </si>
  <si>
    <t>Всего поступления</t>
  </si>
  <si>
    <t>Сумма поступлений (приток, доход) и сумма расходов (отток) по данным указанным в формате приложения 4.1. (строка XVI. и XVII.) не соответствует сумме поступлений по данным указанным в формате приложения 4.3. по всем периодам 2016-2019 год. При этом присутствует также расхождение  в сальдо денежного потока.</t>
  </si>
  <si>
    <t>Всего расходы</t>
  </si>
  <si>
    <t>Долг на конец периода</t>
  </si>
  <si>
    <t>I. Блок проверки - форма 4.3. с 4.1.</t>
  </si>
  <si>
    <t>Несоответствие показателей выручки, себестоимости, операционной прибыли, внереализационных расходов/доходов в приложении 4.3 и 4.1 на периоде 2017-2019. Требуются пояснения. В приложении 4.3 отсутствует информация по внереализаионным доходам. Требуются пояснения.</t>
  </si>
  <si>
    <t>I. Блок проверки - форма 4.3. с 4.2.</t>
  </si>
  <si>
    <t>Выбытия по инвестиционной деятельности</t>
  </si>
  <si>
    <t>Cальдо денежного потока</t>
  </si>
  <si>
    <t>Кредиты на начало-Кредиты на конец-сальдо финансовой деятельности</t>
  </si>
  <si>
    <t>II. Основные показатели</t>
  </si>
  <si>
    <t>Амортизация (4.1.)</t>
  </si>
  <si>
    <t>Чистая прибыль/убыток (4.1.)</t>
  </si>
  <si>
    <t>Выплата дивидендов (4.1.)</t>
  </si>
  <si>
    <t>доля дивидендов в чистой прибыли</t>
  </si>
  <si>
    <t>Пояснить отсутствие выплат по дивидендам в 2017 году (положительная чистая прибыль) и практическое отсутствие выплат дивидендов в 2018 и 2019 годах (менее 1 % чистой прибыли).</t>
  </si>
  <si>
    <t>Остаток денежных средств на начало периода (4.3.)</t>
  </si>
  <si>
    <t>проверка</t>
  </si>
  <si>
    <t>Сальдо денежного потока от операционной деятельности (4.3.)</t>
  </si>
  <si>
    <t>Сальдо денежного потока от инвестиционной деятельности (4.3.)</t>
  </si>
  <si>
    <t>Сальдо денежного потока от финансовой деятельности (4.3.)</t>
  </si>
  <si>
    <t>погашение кредитов и займов (4.3.)</t>
  </si>
  <si>
    <t>в  том числе на ИПР (4.1.)</t>
  </si>
  <si>
    <t>привлечение кредитов и займов (4.3.)</t>
  </si>
  <si>
    <t>Debt (4.1.)</t>
  </si>
  <si>
    <t>Ebitda (4.1.)</t>
  </si>
  <si>
    <t>Debt/Ebitda</t>
  </si>
  <si>
    <t>Поступления всего (4.1.)</t>
  </si>
  <si>
    <t>Расходы всего (4.1.)</t>
  </si>
  <si>
    <t>Приток (4.3.)</t>
  </si>
  <si>
    <t>Отток (4.3.)</t>
  </si>
  <si>
    <t>Проверка: сальдо с остатком на конец периода</t>
  </si>
  <si>
    <t>Проверка: сальдо с сальдо</t>
  </si>
  <si>
    <t>III. Расчет объемов финансирования ИПР</t>
  </si>
  <si>
    <t>Доступный объем амортизации</t>
  </si>
  <si>
    <t>Доступный объем амортизации (дивиденды 25%)</t>
  </si>
  <si>
    <t>Собственный источник финансирования (FCF)</t>
  </si>
  <si>
    <t>Собственный источник финансирования (дивиденды 25%)</t>
  </si>
  <si>
    <t>разница</t>
  </si>
  <si>
    <t>Собственный источник финансирования с учетом кредитов (FCF_D)</t>
  </si>
  <si>
    <t>Достпуный собственный источник финансирования</t>
  </si>
  <si>
    <t>Достпуный собственный источник финансирования (дивиденды 25%)</t>
  </si>
  <si>
    <t>Возможное дополнительное привлечение (3.0)</t>
  </si>
  <si>
    <t>Дивиденды, выплачиваемые в  2016 г.=</t>
  </si>
  <si>
    <t>Чистая прибыль 2015г.=</t>
  </si>
  <si>
    <t>нд</t>
  </si>
  <si>
    <t>III. Заявленные объемы ИПР</t>
  </si>
  <si>
    <t>Всего объем финансирования ИПР (4.2.)</t>
  </si>
  <si>
    <t>Пояснить снижение объемов финансирования инвестиционной программы в 2016 году на 20%, в 2017 году на 5 % и рост в 2018 году на 11 % относительно утвержденного Минэнерго России объема финансирования.</t>
  </si>
  <si>
    <t>в том числе собственные средства (4.2.)</t>
  </si>
  <si>
    <t>в том числе амортизация (4.2.)</t>
  </si>
  <si>
    <t>в том числе привлеченные средства (4.2.)</t>
  </si>
  <si>
    <t>в том числе кредиты и займы (4.2.)</t>
  </si>
  <si>
    <t>доля собственных</t>
  </si>
  <si>
    <t>доля привлеченных</t>
  </si>
  <si>
    <t>Утвержденный объем финансирования ИПР</t>
  </si>
  <si>
    <t>Пояснить увеличение объема финансирования инвестиционной программы на порядка 30% относительно утвержденного Минэнерго России объема финансирования на 2017 год.</t>
  </si>
  <si>
    <t>Разница</t>
  </si>
  <si>
    <t>Разница амортизация-источник и амортизация обеспеченная денежным потоком</t>
  </si>
  <si>
    <t>Требуются пояснения по источнику финансирования инвестиционной программы за счет амортизации в объемах меньше, чем объемы амортизации обеспеченные денежным потоком за период 2016-2019 год.</t>
  </si>
  <si>
    <t>амортизация-амортизация ИПР</t>
  </si>
  <si>
    <t>Разница между заявленными объемами собственных средств и расчетом собственных средств</t>
  </si>
  <si>
    <t>На основании информации по остаткам денежных средств на начало периода, сальдо денежного потока от операционной деятельности, погашения/привлечения долговой нагрузки, представленной в приложении 4.3, доступный объем финансирования инвестиционной программы на период  2016-2019 годов за счет собственных средств возможен в следующих объемах (с учетом выплаты дивидендов в размере 25 % от чистой прибыли): на 2016 год - порядка 180 млн рублей, на 2017 год - порядка 338 млн рублей, на 2018 год - порядка 313 млн рублей, на 2019 год - порядка 283 млн рублей. Исходя из чего возможно сделать следующий вывод: финансирование инвестиционной программы в заявленном объеме на период 2017-2019 год обеспечено собственными источниками финансирования без необходимости привлечения кредитов и займов; на 2016 год возможно профинансировать инвестиционную программу за счет собственных средств в размере не более 180 млн руб, в том числе за счет амортизационных отчислений, обеспеченных денежным потоком.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 однако требуется обоснование по данному привлечению с точки зрения мероприятий инвестиционной программы.</t>
  </si>
  <si>
    <t>Разница между заявленными объемами финансирования и расчетом собственных средств</t>
  </si>
  <si>
    <t>IV. Динамика показателей</t>
  </si>
  <si>
    <t>Выручка (4.1.)</t>
  </si>
  <si>
    <t>Необходима расшифровка динамики изменения затрат на покупную э/э в 2017 году (рост на 9 % ).</t>
  </si>
  <si>
    <t>Себестоимость (4.1.)</t>
  </si>
  <si>
    <t>Материальные расходы (4.1.)</t>
  </si>
  <si>
    <t>Покупная э/э (4.1.)</t>
  </si>
  <si>
    <t>ФОТ (4.1.)</t>
  </si>
  <si>
    <t>Доля сальдо дебиторской задолженности в объеме выручки</t>
  </si>
  <si>
    <t>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t>
  </si>
  <si>
    <t>1.1.1.</t>
  </si>
  <si>
    <t>1.1.2.</t>
  </si>
  <si>
    <t>1.1.3.</t>
  </si>
  <si>
    <t>1.1.4.</t>
  </si>
  <si>
    <t>1.2.1.</t>
  </si>
  <si>
    <t>1.2.2.</t>
  </si>
  <si>
    <t>1.2.3.</t>
  </si>
  <si>
    <t>1.4.</t>
  </si>
  <si>
    <t>1.5.</t>
  </si>
  <si>
    <t>2.2.</t>
  </si>
  <si>
    <t>2.3.</t>
  </si>
  <si>
    <t>2.4.</t>
  </si>
  <si>
    <t>2.5.</t>
  </si>
  <si>
    <t>2.6.</t>
  </si>
  <si>
    <t>2.7.</t>
  </si>
  <si>
    <r>
      <rPr>
        <b/>
        <sz val="12"/>
        <rFont val="Times New Roman"/>
        <family val="1"/>
        <charset val="204"/>
      </rPr>
      <t>№№</t>
    </r>
  </si>
  <si>
    <r>
      <rPr>
        <b/>
        <sz val="12"/>
        <rFont val="Times New Roman"/>
        <family val="1"/>
        <charset val="204"/>
      </rPr>
      <t>Источник финансирования</t>
    </r>
  </si>
  <si>
    <r>
      <rPr>
        <b/>
        <sz val="12"/>
        <rFont val="Times New Roman"/>
        <family val="1"/>
        <charset val="204"/>
      </rPr>
      <t>План 2016</t>
    </r>
  </si>
  <si>
    <r>
      <rPr>
        <b/>
        <sz val="12"/>
        <rFont val="Times New Roman"/>
        <family val="1"/>
        <charset val="204"/>
      </rPr>
      <t>План 2017</t>
    </r>
  </si>
  <si>
    <r>
      <rPr>
        <b/>
        <sz val="12"/>
        <rFont val="Times New Roman"/>
        <family val="1"/>
        <charset val="204"/>
      </rPr>
      <t>План 2018</t>
    </r>
  </si>
  <si>
    <r>
      <rPr>
        <b/>
        <sz val="12"/>
        <rFont val="Times New Roman"/>
        <family val="1"/>
        <charset val="204"/>
      </rPr>
      <t>План 2019</t>
    </r>
  </si>
  <si>
    <t>Итого (за период реализации инвестиционной программы)</t>
  </si>
  <si>
    <r>
      <rPr>
        <b/>
        <sz val="12"/>
        <rFont val="Times New Roman"/>
        <family val="1"/>
        <charset val="204"/>
      </rPr>
      <t>I.</t>
    </r>
  </si>
  <si>
    <r>
      <rPr>
        <b/>
        <sz val="12"/>
        <rFont val="Times New Roman"/>
        <family val="1"/>
        <charset val="204"/>
      </rPr>
      <t>ВСЕГО источников финансирования</t>
    </r>
  </si>
  <si>
    <t>Собственные средства всего, в т.ч.:</t>
  </si>
  <si>
    <t>Прибыль, направляемая на инвестиции, в т.ч.:</t>
  </si>
  <si>
    <t>от технологического присоединения</t>
  </si>
  <si>
    <t>прочая прибыль</t>
  </si>
  <si>
    <t>чистая прибыль предыдущего периода</t>
  </si>
  <si>
    <t>недоиспользованный остаток чистой прибыли прошлых лет</t>
  </si>
  <si>
    <t>Амортизация всего, в т.ч.:</t>
  </si>
  <si>
    <t>амортизация по виду деятельности "производство и реализация электроэнергии" (без учета БилАЭС), в т.ч.:</t>
  </si>
  <si>
    <t>по действующим АЭС*</t>
  </si>
  <si>
    <t>по новым э/б АЭС*</t>
  </si>
  <si>
    <t>прочая амортизация (в том числе по виду д-ти теплоэнергия, с учетом БилАЭС)</t>
  </si>
  <si>
    <t>1.2.4.</t>
  </si>
  <si>
    <t>Прочие собственные средства всего, в т.ч.:</t>
  </si>
  <si>
    <t>резерв развития, в т.ч.:</t>
  </si>
  <si>
    <t>резерв развития текущего года</t>
  </si>
  <si>
    <t>недоиспользованный резерв развития предыдущих лет</t>
  </si>
  <si>
    <t>1.4.3.</t>
  </si>
  <si>
    <t>финансирование в рамках текущей деятельности</t>
  </si>
  <si>
    <r>
      <rPr>
        <b/>
        <sz val="12"/>
        <rFont val="Times New Roman"/>
        <family val="1"/>
        <charset val="204"/>
      </rPr>
      <t>2.</t>
    </r>
  </si>
  <si>
    <r>
      <rPr>
        <b/>
        <sz val="12"/>
        <rFont val="Times New Roman"/>
        <family val="1"/>
        <charset val="204"/>
      </rPr>
      <t>Привлеченные средства всего, в т.ч.:</t>
    </r>
  </si>
  <si>
    <r>
      <rPr>
        <b/>
        <sz val="12"/>
        <rFont val="Times New Roman"/>
        <family val="1"/>
        <charset val="204"/>
      </rPr>
      <t>II.</t>
    </r>
  </si>
  <si>
    <r>
      <rPr>
        <b/>
        <sz val="12"/>
        <rFont val="Times New Roman"/>
        <family val="1"/>
        <charset val="204"/>
      </rPr>
      <t>ВСЕГО потребность в финансировании</t>
    </r>
  </si>
  <si>
    <r>
      <rPr>
        <b/>
        <sz val="12"/>
        <rFont val="Times New Roman"/>
        <family val="1"/>
        <charset val="204"/>
      </rPr>
      <t>III.</t>
    </r>
  </si>
  <si>
    <r>
      <rPr>
        <b/>
        <sz val="12"/>
        <rFont val="Times New Roman"/>
        <family val="1"/>
        <charset val="204"/>
      </rPr>
      <t>ВСЕГО дефицит</t>
    </r>
  </si>
  <si>
    <t>Итого за период реализации инвестиционной программы</t>
  </si>
  <si>
    <t>на технологические цели, включая энергию на компенсацию потерь при ее передаче</t>
  </si>
  <si>
    <t>прочие услуги производственного характера</t>
  </si>
  <si>
    <t>работы и услуги непроизводственного характера</t>
  </si>
  <si>
    <t>арендная плата, лизинговые платежи</t>
  </si>
  <si>
    <t>иные прочие расходы</t>
  </si>
  <si>
    <t>4.1.3.1</t>
  </si>
  <si>
    <t>4.2.1</t>
  </si>
  <si>
    <t>4.2.2</t>
  </si>
  <si>
    <t>4.2.3</t>
  </si>
  <si>
    <t>4.2.3.1</t>
  </si>
  <si>
    <t>4.2.4</t>
  </si>
  <si>
    <t>IX</t>
  </si>
  <si>
    <t>9.1</t>
  </si>
  <si>
    <t>9.2</t>
  </si>
  <si>
    <t>X</t>
  </si>
  <si>
    <t>10.1</t>
  </si>
  <si>
    <t>10.2</t>
  </si>
  <si>
    <t>XI</t>
  </si>
  <si>
    <t>11.1</t>
  </si>
  <si>
    <t>11.2</t>
  </si>
  <si>
    <t>11.2.1</t>
  </si>
  <si>
    <t>11.2.2</t>
  </si>
  <si>
    <t>11.3</t>
  </si>
  <si>
    <t>XII</t>
  </si>
  <si>
    <t>12.1</t>
  </si>
  <si>
    <t>12.2</t>
  </si>
  <si>
    <t>12.3</t>
  </si>
  <si>
    <t>прочие выплаты, связанные с инвестициями в основной капитал</t>
  </si>
  <si>
    <t>XIII</t>
  </si>
  <si>
    <t>13.1</t>
  </si>
  <si>
    <t>13.2</t>
  </si>
  <si>
    <t>13.3</t>
  </si>
  <si>
    <t>XIV</t>
  </si>
  <si>
    <t>14.1</t>
  </si>
  <si>
    <t>14.2</t>
  </si>
  <si>
    <t>14.3</t>
  </si>
  <si>
    <t>14.4</t>
  </si>
  <si>
    <t>XV</t>
  </si>
  <si>
    <t>15.1</t>
  </si>
  <si>
    <t>15.2</t>
  </si>
  <si>
    <t>XVI</t>
  </si>
  <si>
    <t>XVII</t>
  </si>
  <si>
    <t>XVIII</t>
  </si>
  <si>
    <t>XIX</t>
  </si>
  <si>
    <t>XX</t>
  </si>
  <si>
    <t>XXI</t>
  </si>
  <si>
    <t>XXII</t>
  </si>
  <si>
    <t>поставщикам топлива на технологические цели</t>
  </si>
  <si>
    <t>XXIII</t>
  </si>
  <si>
    <t>23.1</t>
  </si>
  <si>
    <t>23.2</t>
  </si>
  <si>
    <t>23.3</t>
  </si>
  <si>
    <t>XXIV</t>
  </si>
  <si>
    <t>24.1</t>
  </si>
  <si>
    <t>24.2</t>
  </si>
  <si>
    <t>24.3</t>
  </si>
  <si>
    <t>24.4</t>
  </si>
  <si>
    <t>Объем продукции отпущенной с шин (коллекторов)</t>
  </si>
  <si>
    <t>24.5</t>
  </si>
  <si>
    <t>тепловой энергии</t>
  </si>
  <si>
    <t>электрической энергии</t>
  </si>
  <si>
    <t>электрической мощности</t>
  </si>
  <si>
    <t>XXV</t>
  </si>
  <si>
    <t>В отношении сбытовой деятельности</t>
  </si>
  <si>
    <t>25.1</t>
  </si>
  <si>
    <t>XXVI</t>
  </si>
  <si>
    <t>В отношении деятельности по оперативно-диспетчерскому управлению</t>
  </si>
  <si>
    <t>26.1</t>
  </si>
  <si>
    <t>26.2</t>
  </si>
  <si>
    <t>XXVII</t>
  </si>
  <si>
    <t>x</t>
  </si>
  <si>
    <t>1.1.1.1</t>
  </si>
  <si>
    <t>1.1.1.2</t>
  </si>
  <si>
    <t>1.1.1.3</t>
  </si>
  <si>
    <t>1.1.1.4</t>
  </si>
  <si>
    <t>1.1.1.5</t>
  </si>
  <si>
    <t>1.1.1.6</t>
  </si>
  <si>
    <t>1.2.1.1</t>
  </si>
  <si>
    <t>1.2.1.2</t>
  </si>
  <si>
    <t>1.2.1.3</t>
  </si>
  <si>
    <t>1.2.1.4</t>
  </si>
  <si>
    <t>1.2.1.5</t>
  </si>
  <si>
    <t>1.2.1.6</t>
  </si>
  <si>
    <t>План (Утвержденный план)</t>
  </si>
  <si>
    <t>Ед. изм.</t>
  </si>
  <si>
    <t>Предложение по корректировке  утвержденного плана</t>
  </si>
  <si>
    <t>покупная тепловая энергия (мощность)</t>
  </si>
  <si>
    <t>14.2.1</t>
  </si>
  <si>
    <t>14.2.2</t>
  </si>
  <si>
    <t>В отношении деятельности по производству электрической, тепловой энергии (мощности)</t>
  </si>
  <si>
    <t>Установленная электрическая мощность</t>
  </si>
  <si>
    <t>Установленная тепловая мощность</t>
  </si>
  <si>
    <t>Гкал/час</t>
  </si>
  <si>
    <t>Располагаемая электрическая мощность</t>
  </si>
  <si>
    <t>Объем выработанной электрической энергии</t>
  </si>
  <si>
    <t>Присоединенная тепловая мощность</t>
  </si>
  <si>
    <t>В отношении деятельности по передаче электрической энергии</t>
  </si>
  <si>
    <t>1.1.1.7</t>
  </si>
  <si>
    <t>1.2.1.7</t>
  </si>
  <si>
    <t>1.4.2</t>
  </si>
  <si>
    <t>остаток собственных средств на начало года</t>
  </si>
  <si>
    <t>средства федерального бюджета</t>
  </si>
  <si>
    <t>1.2.3.1</t>
  </si>
  <si>
    <t>1.2.3.2</t>
  </si>
  <si>
    <t>1.2.3.3</t>
  </si>
  <si>
    <t>1.2.3.4</t>
  </si>
  <si>
    <t>1.2.3.5</t>
  </si>
  <si>
    <t>1.2.3.6</t>
  </si>
  <si>
    <t>1.2.3.7</t>
  </si>
  <si>
    <t>Полезный отпуск электрической энергии потребителям</t>
  </si>
  <si>
    <t>Отпуск тепловой энергии потребителям</t>
  </si>
  <si>
    <t xml:space="preserve"> в части управления технологическими режимами </t>
  </si>
  <si>
    <t>в части обеспечения надежности</t>
  </si>
  <si>
    <t>средняя мощность поставки электрической энергии по группам точек поставки импорта на оптовом рынке</t>
  </si>
  <si>
    <t>суммарный объем потребления (покупки) электрической энергии по всем группам точек поставки, зарегистрированным на оптовом рынке</t>
  </si>
  <si>
    <t>суммарный объем поставки электрической энергии на экспорт из России</t>
  </si>
  <si>
    <t>26.3</t>
  </si>
  <si>
    <t>9.3</t>
  </si>
  <si>
    <t>9.4</t>
  </si>
  <si>
    <t>на оптовом рынке электрической энергии и мощности</t>
  </si>
  <si>
    <t>Оплата труда</t>
  </si>
  <si>
    <t>Поступления от займов организаций</t>
  </si>
  <si>
    <t>Поступления за счет средств инвесторов</t>
  </si>
  <si>
    <t>14.2.3</t>
  </si>
  <si>
    <t xml:space="preserve">в части управления технологическими режимами </t>
  </si>
  <si>
    <t>для последующей перепродажи</t>
  </si>
  <si>
    <t>покупная электрическая энергия (мощность) всего, в том числе:</t>
  </si>
  <si>
    <t>по сомнительным долгам</t>
  </si>
  <si>
    <t xml:space="preserve"> по сомнительным долгам</t>
  </si>
  <si>
    <t>10.3</t>
  </si>
  <si>
    <t>11.4</t>
  </si>
  <si>
    <t>11.5</t>
  </si>
  <si>
    <t>11.6</t>
  </si>
  <si>
    <t>11.7</t>
  </si>
  <si>
    <t>12.2.1</t>
  </si>
  <si>
    <t>12.2.1.1</t>
  </si>
  <si>
    <t>12.2.1.2</t>
  </si>
  <si>
    <t>13.1.1</t>
  </si>
  <si>
    <t>13.1.2</t>
  </si>
  <si>
    <t>13.1.3</t>
  </si>
  <si>
    <t>13.1.4</t>
  </si>
  <si>
    <t>14.4.1</t>
  </si>
  <si>
    <t>14.4.2</t>
  </si>
  <si>
    <t>14.5</t>
  </si>
  <si>
    <t>14.6</t>
  </si>
  <si>
    <t>14.7</t>
  </si>
  <si>
    <t>облигационные займы</t>
  </si>
  <si>
    <t>17.1</t>
  </si>
  <si>
    <t>17.2</t>
  </si>
  <si>
    <t>23.1.1</t>
  </si>
  <si>
    <t>23.1.1.а</t>
  </si>
  <si>
    <t>23.1.2</t>
  </si>
  <si>
    <t>23.1.2.а</t>
  </si>
  <si>
    <t>23.2.1</t>
  </si>
  <si>
    <t>23.2.1.а</t>
  </si>
  <si>
    <t>23.2.2</t>
  </si>
  <si>
    <t>23.2.3</t>
  </si>
  <si>
    <t>23.2.2.1</t>
  </si>
  <si>
    <t>23.2.2.1.а</t>
  </si>
  <si>
    <t>23.2.2.2</t>
  </si>
  <si>
    <t>23.2.2.2.а</t>
  </si>
  <si>
    <t>23.2.3.а</t>
  </si>
  <si>
    <t>23.2.4</t>
  </si>
  <si>
    <t>23.2.5</t>
  </si>
  <si>
    <t>23.2.6</t>
  </si>
  <si>
    <t>23.2.7</t>
  </si>
  <si>
    <t>23.2.8</t>
  </si>
  <si>
    <t>23.2.4.а</t>
  </si>
  <si>
    <t>23.2.5.а</t>
  </si>
  <si>
    <t>23.2.6.а</t>
  </si>
  <si>
    <t>23.2.7.а</t>
  </si>
  <si>
    <t>23.2.8.а</t>
  </si>
  <si>
    <t>23.3.1</t>
  </si>
  <si>
    <t>23.3.2</t>
  </si>
  <si>
    <t>23.3.3</t>
  </si>
  <si>
    <t>23.3.4</t>
  </si>
  <si>
    <t>23.3.5</t>
  </si>
  <si>
    <t>23.3.6</t>
  </si>
  <si>
    <t>23.3.7</t>
  </si>
  <si>
    <t>на розничных рынках</t>
  </si>
  <si>
    <t>по оплате услуг территориальных сетевых организаций</t>
  </si>
  <si>
    <t>перед персоналом по оплате труда</t>
  </si>
  <si>
    <t>перед бюджетами и внебюджетными фондами</t>
  </si>
  <si>
    <t>по договорам технологического присоединения</t>
  </si>
  <si>
    <t>24.6</t>
  </si>
  <si>
    <t>24.6.1</t>
  </si>
  <si>
    <t>24.6.2</t>
  </si>
  <si>
    <t>24.7</t>
  </si>
  <si>
    <t>24.7.1</t>
  </si>
  <si>
    <t>24.7.2</t>
  </si>
  <si>
    <t>24.7.3</t>
  </si>
  <si>
    <t>24.8</t>
  </si>
  <si>
    <t>24.8.1</t>
  </si>
  <si>
    <t>24.8.2</t>
  </si>
  <si>
    <t>24.9</t>
  </si>
  <si>
    <t>24.9.1</t>
  </si>
  <si>
    <t>24.9.2</t>
  </si>
  <si>
    <t>24.9.3</t>
  </si>
  <si>
    <t>25.1.1</t>
  </si>
  <si>
    <t>26.4</t>
  </si>
  <si>
    <t>27.1</t>
  </si>
  <si>
    <t>27.1.1</t>
  </si>
  <si>
    <t>27.1.2</t>
  </si>
  <si>
    <t>27.1.3</t>
  </si>
  <si>
    <t>27.2</t>
  </si>
  <si>
    <t>27.2.1</t>
  </si>
  <si>
    <t>27.2.2</t>
  </si>
  <si>
    <t>27.3</t>
  </si>
  <si>
    <t>27.3.1</t>
  </si>
  <si>
    <t>27.3.2</t>
  </si>
  <si>
    <t>XXVIII</t>
  </si>
  <si>
    <t>от технологического присоединения потребителей</t>
  </si>
  <si>
    <t>в том числе средства федерального бюджета, недоиспользованные в прошлых периодах</t>
  </si>
  <si>
    <t>Факт
(Предложение по корректировке  утвержденного плана)</t>
  </si>
  <si>
    <t>услуги по передаче электрической энергии по единой (национальной) общероссийской электрической сети</t>
  </si>
  <si>
    <t xml:space="preserve">по обязательствам перед поставщиками и подрядчиками по исполнению инвестиционной программы </t>
  </si>
  <si>
    <t>услуги по передаче электрической энергии по сетям территориальной сетевой организации</t>
  </si>
  <si>
    <t>Собственная необходимая валовая выручка субъекта оперативно-диспетчерского управления, всего в том числе</t>
  </si>
  <si>
    <t>Объем потребления в Единой энергетической системе России, в том числе</t>
  </si>
  <si>
    <t>Установленная мощность в Единой энергетической системе России, в том числе</t>
  </si>
  <si>
    <t>средства консолидированного бюджета субъекта Российской Федерации</t>
  </si>
  <si>
    <t>2.5.1.1</t>
  </si>
  <si>
    <t>в том числе средства консолидированного бюджета субъекта Российской Федерации, недоиспользованные в прошлых периодах</t>
  </si>
  <si>
    <t>1.7</t>
  </si>
  <si>
    <t>1.8</t>
  </si>
  <si>
    <t>1.9</t>
  </si>
  <si>
    <t>производство и поставка электрической энергии и мощности</t>
  </si>
  <si>
    <t>оказание услуг по передаче электрической энергии</t>
  </si>
  <si>
    <t>оказание услуг по технологическому присоединению</t>
  </si>
  <si>
    <t>реализация электрической энергии и мощности</t>
  </si>
  <si>
    <t>млн рублей</t>
  </si>
  <si>
    <t>3.3</t>
  </si>
  <si>
    <t>3.4</t>
  </si>
  <si>
    <t>3.5</t>
  </si>
  <si>
    <t>3.6</t>
  </si>
  <si>
    <t>3.7</t>
  </si>
  <si>
    <t>3.8</t>
  </si>
  <si>
    <t>3.9</t>
  </si>
  <si>
    <t>5.3</t>
  </si>
  <si>
    <t>5.4</t>
  </si>
  <si>
    <t>5.5</t>
  </si>
  <si>
    <t>5.6</t>
  </si>
  <si>
    <t>5.7</t>
  </si>
  <si>
    <t>5.8</t>
  </si>
  <si>
    <t>5.9</t>
  </si>
  <si>
    <t>7.3</t>
  </si>
  <si>
    <t>7.4</t>
  </si>
  <si>
    <t>7.5</t>
  </si>
  <si>
    <t>7.6</t>
  </si>
  <si>
    <t>7.7</t>
  </si>
  <si>
    <t>7.8</t>
  </si>
  <si>
    <t>7.9</t>
  </si>
  <si>
    <t>10.4</t>
  </si>
  <si>
    <t>10.5</t>
  </si>
  <si>
    <t>10.6</t>
  </si>
  <si>
    <t>10.7</t>
  </si>
  <si>
    <t>10.8</t>
  </si>
  <si>
    <t>10.9</t>
  </si>
  <si>
    <t>10.10</t>
  </si>
  <si>
    <t>23.1.3</t>
  </si>
  <si>
    <t>23.1.3.а</t>
  </si>
  <si>
    <t>23.1.4</t>
  </si>
  <si>
    <t>23.1.4.а</t>
  </si>
  <si>
    <t>23.1.5</t>
  </si>
  <si>
    <t>23.1.5.а</t>
  </si>
  <si>
    <t>23.1.6.а</t>
  </si>
  <si>
    <t>23.1.7.а</t>
  </si>
  <si>
    <t>23.1.8</t>
  </si>
  <si>
    <t>23.1.8.а</t>
  </si>
  <si>
    <t>23.1.9</t>
  </si>
  <si>
    <t>23.1.9.а</t>
  </si>
  <si>
    <t>недоиспользованная амортизация прошлых лет всего, в том числе:</t>
  </si>
  <si>
    <t>11.8</t>
  </si>
  <si>
    <t>13.1.5</t>
  </si>
  <si>
    <t>13.1.6</t>
  </si>
  <si>
    <t>2.5.2</t>
  </si>
  <si>
    <t>2.5.2.1</t>
  </si>
  <si>
    <t>прочая деятельность</t>
  </si>
  <si>
    <t>налог на имущество организации</t>
  </si>
  <si>
    <t>11.2.3</t>
  </si>
  <si>
    <t>на компенсацию потерь</t>
  </si>
  <si>
    <t>11.9</t>
  </si>
  <si>
    <t>11.8.1</t>
  </si>
  <si>
    <t>налог на прибыль</t>
  </si>
  <si>
    <t>11.10</t>
  </si>
  <si>
    <t>11.11</t>
  </si>
  <si>
    <t>11.12</t>
  </si>
  <si>
    <t>Арендная плата и лизинговые платежи</t>
  </si>
  <si>
    <t>6.2</t>
  </si>
  <si>
    <t>6.3</t>
  </si>
  <si>
    <t>6.4</t>
  </si>
  <si>
    <t>6.5</t>
  </si>
  <si>
    <t>6.6</t>
  </si>
  <si>
    <t>6.7</t>
  </si>
  <si>
    <t>6.8</t>
  </si>
  <si>
    <t>6.9</t>
  </si>
  <si>
    <t>Оказание услуг по передаче электрической энергии;</t>
  </si>
  <si>
    <t>Оказание услуг по технологическому присоединению;</t>
  </si>
  <si>
    <t>Реализация электрической энергии и мощности;</t>
  </si>
  <si>
    <t>Оказание услуг по оперативно-диспетчерскому управлению в электроэнергетике всего, в том числе:</t>
  </si>
  <si>
    <t>в части управления технологическими режимами</t>
  </si>
  <si>
    <t>Прочая деятельность;</t>
  </si>
  <si>
    <t>Расходы на оплату труда с учетом страховых взносов</t>
  </si>
  <si>
    <t>На инвестиции</t>
  </si>
  <si>
    <t>Остаток на развитие</t>
  </si>
  <si>
    <t>Страховые взносы</t>
  </si>
  <si>
    <t>11.13</t>
  </si>
  <si>
    <t>Сальдо денежных средств по прочей финансовой деятельности</t>
  </si>
  <si>
    <t>18.1</t>
  </si>
  <si>
    <t>18.2</t>
  </si>
  <si>
    <t>кредитов</t>
  </si>
  <si>
    <t>3.1.</t>
  </si>
  <si>
    <t>3.1.1</t>
  </si>
  <si>
    <t>3.1.2</t>
  </si>
  <si>
    <t>3.1.3</t>
  </si>
  <si>
    <t>3.2.1</t>
  </si>
  <si>
    <t>3.2.2</t>
  </si>
  <si>
    <t>3.2.3</t>
  </si>
  <si>
    <t>II.I</t>
  </si>
  <si>
    <t>2.1.1</t>
  </si>
  <si>
    <t>2.1.2</t>
  </si>
  <si>
    <t>2.1.2.1</t>
  </si>
  <si>
    <t>2.1.2.1.1</t>
  </si>
  <si>
    <t>2.1.2.1.2</t>
  </si>
  <si>
    <t>2.1.2.2</t>
  </si>
  <si>
    <t>2.1.3</t>
  </si>
  <si>
    <t>2.1.4</t>
  </si>
  <si>
    <t>II.II</t>
  </si>
  <si>
    <t>2.2.1</t>
  </si>
  <si>
    <t>2.2.2</t>
  </si>
  <si>
    <t>2.2.3</t>
  </si>
  <si>
    <t>2.2.4</t>
  </si>
  <si>
    <t>2.2.5</t>
  </si>
  <si>
    <t>II.III</t>
  </si>
  <si>
    <t>II.IV</t>
  </si>
  <si>
    <t>II.V</t>
  </si>
  <si>
    <t>II.VI</t>
  </si>
  <si>
    <t>2.6.1</t>
  </si>
  <si>
    <t>2.6.2</t>
  </si>
  <si>
    <t>2.6.3</t>
  </si>
  <si>
    <t>II.VII</t>
  </si>
  <si>
    <t>2.7.1</t>
  </si>
  <si>
    <t>2.7.2</t>
  </si>
  <si>
    <t>2.7.3</t>
  </si>
  <si>
    <t>Сальдо денежных средств по привлечению и погашению кредитов и займов</t>
  </si>
  <si>
    <t>Иные сведения:</t>
  </si>
  <si>
    <t>Оплата поставщикам топлива</t>
  </si>
  <si>
    <t>на розничных рынках электрической энергии</t>
  </si>
  <si>
    <t>техническое перевооружение и реконструкция</t>
  </si>
  <si>
    <t>новое строительство и расширение</t>
  </si>
  <si>
    <t>проектно-изыскательные работы для объектов нового строительства будущих лет</t>
  </si>
  <si>
    <t>приобретение объектов основных средств, земельных участков</t>
  </si>
  <si>
    <t>проведение научно-исследовательских и опытно-конструкторских разработок</t>
  </si>
  <si>
    <t>25.2</t>
  </si>
  <si>
    <t>25.3</t>
  </si>
  <si>
    <t>25.3.1</t>
  </si>
  <si>
    <t>25.4</t>
  </si>
  <si>
    <t>25.5</t>
  </si>
  <si>
    <t>установленная электрическая мощность электростанций, входящих в Единую энергетическую систему России, осуществляющих деятельность по производству электрической энергии и продаваемой на оптовом рынке</t>
  </si>
  <si>
    <t>установленная электрическая мощность электростанций, входящих в Единую энергетическую систему России, осуществляющих деятельность по производству электрической энергии и продаваемой на розничном рынке</t>
  </si>
  <si>
    <t>Среднесписочная численность работников</t>
  </si>
  <si>
    <t>амортизации, учтенной в ценах (тарифах) на услуги по передаче электрической энергии;</t>
  </si>
  <si>
    <t>производства и поставки электрической энергии и мощности</t>
  </si>
  <si>
    <t>оказания услуг по передаче электрической энергии</t>
  </si>
  <si>
    <t>реализации электрической энергии и мощности</t>
  </si>
  <si>
    <t>производство и поставка электрической энергии (мощности) на розничных рынках электрической энергии</t>
  </si>
  <si>
    <t>5.1.1</t>
  </si>
  <si>
    <t>5.1.2</t>
  </si>
  <si>
    <t>10.1.1</t>
  </si>
  <si>
    <t>10.1.2</t>
  </si>
  <si>
    <t>10.9.1</t>
  </si>
  <si>
    <t>10.9.2</t>
  </si>
  <si>
    <t>23.1.1.1</t>
  </si>
  <si>
    <t>23.1.1.1.а</t>
  </si>
  <si>
    <t>23.1.1.2</t>
  </si>
  <si>
    <t>23.1.1.2.а</t>
  </si>
  <si>
    <t>23.1.7</t>
  </si>
  <si>
    <t>Оплата сырья, материалов, запасных частей, инструментов</t>
  </si>
  <si>
    <t>Оплата прочих услуг производственного характера</t>
  </si>
  <si>
    <t>производство и поставка электрической энергии на оптовом рынке электрической энергии и мощности</t>
  </si>
  <si>
    <t>производство и поставка электрической мощности на оптовом рынке электрической энергии и мощности</t>
  </si>
  <si>
    <t>7.1.1</t>
  </si>
  <si>
    <t>7.1.2</t>
  </si>
  <si>
    <t>Оплата услуг по передаче электрической энергии по единой (национальной) общероссийской электрической сети</t>
  </si>
  <si>
    <t>по оплате услуг на передачу электрической энергии по единой (национальной) общероссийской электрической сети</t>
  </si>
  <si>
    <t>25.1.1.2</t>
  </si>
  <si>
    <t>25.1.1.1</t>
  </si>
  <si>
    <t>25.3.1.1</t>
  </si>
  <si>
    <t>25.3.1.2</t>
  </si>
  <si>
    <t>Объем покупной продукции для последующей продажи</t>
  </si>
  <si>
    <t>1.1.1.8</t>
  </si>
  <si>
    <t>средства от эмиссии акций</t>
  </si>
  <si>
    <t>цен (тарифов) на услуги по передаче электрической энергии;</t>
  </si>
  <si>
    <t>23.2.9</t>
  </si>
  <si>
    <t>прочая кредиторская задолженность</t>
  </si>
  <si>
    <t>23.3.1.1</t>
  </si>
  <si>
    <t>23.3.1.2</t>
  </si>
  <si>
    <t>1.1.1.1.1</t>
  </si>
  <si>
    <t>1.1.1.1.2</t>
  </si>
  <si>
    <t>1.2.1.1.1</t>
  </si>
  <si>
    <t>1.2.1.1.2</t>
  </si>
  <si>
    <t>1.2.3.1.1</t>
  </si>
  <si>
    <t>1.2.3.1.2.</t>
  </si>
  <si>
    <t>за счет средств федерального бюджета</t>
  </si>
  <si>
    <t>за счет средств консолидированного бюджета субъекта Российской Федерации</t>
  </si>
  <si>
    <t>9.2.1</t>
  </si>
  <si>
    <t>9.3.1</t>
  </si>
  <si>
    <t>13.4</t>
  </si>
  <si>
    <t>13.4.1</t>
  </si>
  <si>
    <t>проценты по долговым обязательствам, включаемым в стоимость инвестиционного актива</t>
  </si>
  <si>
    <t>расходы на топливо на технологические цели</t>
  </si>
  <si>
    <t>сырье, материалы, запасные части, инструменты</t>
  </si>
  <si>
    <t>прочие материальные расходы</t>
  </si>
  <si>
    <t>доходы от участия в других организациях</t>
  </si>
  <si>
    <t>проценты к получению</t>
  </si>
  <si>
    <t>прочие внереализационные доходы</t>
  </si>
  <si>
    <t>расходы, связанные с персоналом</t>
  </si>
  <si>
    <t>проценты к уплате</t>
  </si>
  <si>
    <t>прочие внереализационные расходы</t>
  </si>
  <si>
    <t>Оказание услуг по передаче электрической энергии</t>
  </si>
  <si>
    <t>Оказание услуг по технологическому присоединению</t>
  </si>
  <si>
    <t>Реализация электрической энергии и мощности</t>
  </si>
  <si>
    <t>Прочая деятельность</t>
  </si>
  <si>
    <t>возврат инвестированного капитала, направляемый на инвестиции</t>
  </si>
  <si>
    <t>доход на инвестированный капитал, направляемый на инвестиции</t>
  </si>
  <si>
    <t>заемные средства, направляемые на инвестиции</t>
  </si>
  <si>
    <t>краткосрочные кредиты и займы на начало периода</t>
  </si>
  <si>
    <t>краткосрочные кредиты и займы на конец периода</t>
  </si>
  <si>
    <t>от производства и поставки электрической энергии и мощности</t>
  </si>
  <si>
    <t>от производства и поставки электрической энергии на оптовом рынке электрической энергии и мощности</t>
  </si>
  <si>
    <t>от производства и поставки электрической мощности на оптовом рынке электрической энергии и мощности</t>
  </si>
  <si>
    <t>от производства и поставки электрической энергии (мощности) на розничных рынках электрической энергии</t>
  </si>
  <si>
    <t>от оказания услуг по передаче электрической энергии</t>
  </si>
  <si>
    <t>от реализации электрической энергии и мощности</t>
  </si>
  <si>
    <t>территориальные сетевые организации</t>
  </si>
  <si>
    <t>потребители, не являющиеся территориальными сетевыми организациями</t>
  </si>
  <si>
    <t>у.е.</t>
  </si>
  <si>
    <t>Количество условных единиц обслуживаемого электросетевого оборудования</t>
  </si>
  <si>
    <t xml:space="preserve">Необходимая валовая выручка сбытовой организации без учета покупной электрической энергии (мощности) для последующей перепродажи и оплаты услуг по передаче электрической энергии </t>
  </si>
  <si>
    <t>от технологического присоединения объектов по производству электрической и тепловой энергии</t>
  </si>
  <si>
    <t>полученная от реализации продукции и оказанных услуг по регулируемым ценам (тарифам):</t>
  </si>
  <si>
    <t>1.1.1.1.3</t>
  </si>
  <si>
    <t>1.1.1.5.1</t>
  </si>
  <si>
    <t>1.1.1.5.1.а</t>
  </si>
  <si>
    <t>1.1.1.5.2</t>
  </si>
  <si>
    <t>1.1.1.5.2.а</t>
  </si>
  <si>
    <t>1.1.1.8.1</t>
  </si>
  <si>
    <t>1.1.1.8.2</t>
  </si>
  <si>
    <t>1.1.2.1</t>
  </si>
  <si>
    <t>1.1.2.2</t>
  </si>
  <si>
    <t>1.1.2.3</t>
  </si>
  <si>
    <t>1.2.1.1.3</t>
  </si>
  <si>
    <t>1.2.1.7.1</t>
  </si>
  <si>
    <t>1.2.1.7.2</t>
  </si>
  <si>
    <t>1.2.3.7.1</t>
  </si>
  <si>
    <t>1.2.3.7.2</t>
  </si>
  <si>
    <t>1.8.1</t>
  </si>
  <si>
    <t>1.8.2</t>
  </si>
  <si>
    <t>2.8.1</t>
  </si>
  <si>
    <t>2.8.2</t>
  </si>
  <si>
    <t>3.8.1</t>
  </si>
  <si>
    <t>3.8.2</t>
  </si>
  <si>
    <t>5.1.3</t>
  </si>
  <si>
    <t>5.8.1</t>
  </si>
  <si>
    <t>5.8.2</t>
  </si>
  <si>
    <t>6.8.1</t>
  </si>
  <si>
    <t>6.8.2</t>
  </si>
  <si>
    <t>7.1.3</t>
  </si>
  <si>
    <t>7.8.1</t>
  </si>
  <si>
    <t>7.8.2</t>
  </si>
  <si>
    <t>10.1.3</t>
  </si>
  <si>
    <t>10.8.1</t>
  </si>
  <si>
    <t>10.8.2</t>
  </si>
  <si>
    <t>23.1.1.3</t>
  </si>
  <si>
    <t>23.1.1.3.а</t>
  </si>
  <si>
    <t>23.1.8.1</t>
  </si>
  <si>
    <t>23.1.8.2</t>
  </si>
  <si>
    <t>23.1.8.1.а</t>
  </si>
  <si>
    <t>23.1.8.2.а</t>
  </si>
  <si>
    <t>23.3.1.3</t>
  </si>
  <si>
    <t>Объем технологического расхода (потерь) при передаче электрической энергии</t>
  </si>
  <si>
    <t>Необходимая валовая выручка сбытовой организации без учета затрат на покупку тепловой энергии и оплаты услуг по ее передаче</t>
  </si>
  <si>
    <t>прибыль от продажи электрической энергии (мощности) по нерегулируемым ценам, всего в том числе:</t>
  </si>
  <si>
    <t>прочая текущая амортизация</t>
  </si>
  <si>
    <t>Проценты по долговым обязательствам (за исключением процентов по долговым обязательствам, включаемым в стоимость инвестиционного актива)</t>
  </si>
  <si>
    <t xml:space="preserve">    авансовое использование прибыли</t>
  </si>
  <si>
    <t>6.1.1</t>
  </si>
  <si>
    <t>6.1.2</t>
  </si>
  <si>
    <t>6.1.3</t>
  </si>
  <si>
    <t xml:space="preserve">Производство и поставка электрической энергии и мощности всего, в том числе: </t>
  </si>
  <si>
    <t>Себестоимость товаров (работ, услуг), коммерческие и управленческие расходы всего, в том числе:</t>
  </si>
  <si>
    <t>Материальные расходы всего, в том числе:</t>
  </si>
  <si>
    <t>Работы и услуги производственного характера всего, в том числе:</t>
  </si>
  <si>
    <t>Налоги и сборы всего, в том числе:</t>
  </si>
  <si>
    <t>Прочие расходы всего, в том числе:</t>
  </si>
  <si>
    <t>Прочие доходы всего, в том числе:</t>
  </si>
  <si>
    <t>восстановление резервов всего, в том числе:</t>
  </si>
  <si>
    <t>создание резервов всего, в том числе:</t>
  </si>
  <si>
    <t>Налог на прибыль всего, в том числе:</t>
  </si>
  <si>
    <t>Долг (кредиты и займы) на начало периода всего, в том числе:</t>
  </si>
  <si>
    <t>Поступления от текущих операций всего, в том числе:</t>
  </si>
  <si>
    <t>Поступления денежных средств за счет средств бюджетов бюджетной системы Российской Федерации (субсидия) всего, в том числе:</t>
  </si>
  <si>
    <t>Платежи по текущим операциям всего, в том числе:</t>
  </si>
  <si>
    <t>Оплата покупной энергии всего, в том числе:</t>
  </si>
  <si>
    <t>Оплата налогов и сборов всего, в том числе:</t>
  </si>
  <si>
    <t>Поступления от инвестиционных операций всего, в том числе:</t>
  </si>
  <si>
    <t>Платежи по инвестиционным операциям всего, в том числе:</t>
  </si>
  <si>
    <t>Инвестиции в основной капитал всего, в том числе:</t>
  </si>
  <si>
    <t>Поступления от финансовых операций всего, в том числе:</t>
  </si>
  <si>
    <t>Поступления  по полученным кредитам всего, в том числе:</t>
  </si>
  <si>
    <t>Поступления от реализации финансовых инструментов всего, в том числе:</t>
  </si>
  <si>
    <t>Платежи по финансовым операциям всего, в том числе:</t>
  </si>
  <si>
    <t>Дебиторская задолженность на конец периода всего, в том числе:</t>
  </si>
  <si>
    <t xml:space="preserve">производство и поставка электрической энергии и мощности всего, в том числе: </t>
  </si>
  <si>
    <t>оказание услуг по оперативно-диспетчерскому управлению в электроэнергетике всего, в том числе:</t>
  </si>
  <si>
    <t>Кредиторская задолженность на конец периода всего, в том числе:</t>
  </si>
  <si>
    <t>поставщикам покупной энергии всего, в том числе:</t>
  </si>
  <si>
    <t>Отношение поступлений денежных средств к выручке от реализованных товаров и оказанных услуг (с учетом НДС) всего, в том числе:</t>
  </si>
  <si>
    <t>от оказания услуг по оперативно-диспетчерскому управлению в электроэнергетике всего, в том числе:</t>
  </si>
  <si>
    <t>Объем отпуска электрической энергии из сети (полезный отпуск) всего, в том числе:</t>
  </si>
  <si>
    <t>потребителям, присоединенным к единой (национальной) общероссийской электрической сети всего, в том числе:</t>
  </si>
  <si>
    <t>потребителей, присоединенных к единой (национальной) общероссийской электрической сети всего, в том числе:</t>
  </si>
  <si>
    <t>Собственные средства всего, в том числе:</t>
  </si>
  <si>
    <t>оказания услуг по оперативно-диспетчерскому управлению в электроэнергетике всего, в том числе:</t>
  </si>
  <si>
    <t>Амортизация основных средств всего, в том числе:</t>
  </si>
  <si>
    <t>текущая амортизация, учтенная в ценах (тарифах) всего, в том числе:</t>
  </si>
  <si>
    <t>Производство и поставка тепловой энергии (мощности)</t>
  </si>
  <si>
    <t>Оказание услуг по передаче тепловой энергии, теплоносителя</t>
  </si>
  <si>
    <t>услуги по передаче тепловой энергии, теплоносителя</t>
  </si>
  <si>
    <t>Оказание услуг по передаче тепловой энергии, теплоносителя;</t>
  </si>
  <si>
    <t>Оплата услуг по передаче тепловой энергии, теплоносителя</t>
  </si>
  <si>
    <t>оказание услуг по передаче тепловой энергии, теплоносителя</t>
  </si>
  <si>
    <t>от оказания услуг по передаче тепловой энергии, теплоносителя</t>
  </si>
  <si>
    <t>оказания услуг по передаче тепловой энергии, теплоносителя</t>
  </si>
  <si>
    <t>Реализации тепловой энергии (мощности)</t>
  </si>
  <si>
    <t>Производство и поставка тепловой энергии (мощности);</t>
  </si>
  <si>
    <t>Реализации тепловой энергии (мощности);</t>
  </si>
  <si>
    <t>производство и поставка тепловой энергии (мощности)</t>
  </si>
  <si>
    <t>реализации тепловой энергии (мощности)</t>
  </si>
  <si>
    <t>от производства и поставки тепловой энергии (мощности)</t>
  </si>
  <si>
    <t>от реализации тепловой энергии (мощности)</t>
  </si>
  <si>
    <t>производства и поставки тепловой энергии (мощности)</t>
  </si>
  <si>
    <t>Чистая прибыль (убыток) всего, в том числе:</t>
  </si>
  <si>
    <t>Долг (кредиты и займы) на конец периода, в том числе</t>
  </si>
  <si>
    <t>Оплата услуг по передаче электрической энергии по сетям территориальных сетевых организаций</t>
  </si>
  <si>
    <t>Прочие платежи по текущей деятельности</t>
  </si>
  <si>
    <t>Прочие поступления по инвестиционным операциям</t>
  </si>
  <si>
    <t>на текущую деятельность</t>
  </si>
  <si>
    <t>Прочие поступления по финансовым операциям</t>
  </si>
  <si>
    <t>Прочие выплаты по финансовым операциям</t>
  </si>
  <si>
    <t>Сальдо денежных средств по инвестиционным операциям</t>
  </si>
  <si>
    <t>Прочие платежи по инвестиционным операциям всего, в том числе:</t>
  </si>
  <si>
    <t>по использованию средств бюджетов бюджетной системы Российской Федерации всего, в том числе:</t>
  </si>
  <si>
    <t>на инвестиционные операции</t>
  </si>
  <si>
    <t>15.1.1</t>
  </si>
  <si>
    <t>15.1.2</t>
  </si>
  <si>
    <t>15.1.3</t>
  </si>
  <si>
    <t>23.3.7.1</t>
  </si>
  <si>
    <t>23.3.7.2</t>
  </si>
  <si>
    <t>23.1.6</t>
  </si>
  <si>
    <t>План</t>
  </si>
  <si>
    <t>4.3</t>
  </si>
  <si>
    <t>4.4</t>
  </si>
  <si>
    <t>4.5</t>
  </si>
  <si>
    <t>4.6</t>
  </si>
  <si>
    <t>4.7</t>
  </si>
  <si>
    <t>4.8</t>
  </si>
  <si>
    <t>4.9</t>
  </si>
  <si>
    <t>4.10</t>
  </si>
  <si>
    <t>4.11</t>
  </si>
  <si>
    <t>5</t>
  </si>
  <si>
    <t>1.2.3.1.3</t>
  </si>
  <si>
    <t>покупная энергия всего, в том числе:</t>
  </si>
  <si>
    <t>2.4.2</t>
  </si>
  <si>
    <t>2.4.3</t>
  </si>
  <si>
    <t>2.4.4</t>
  </si>
  <si>
    <t>2.4.5</t>
  </si>
  <si>
    <t>Амортизация по капитализируемым ремонтам</t>
  </si>
  <si>
    <t>доходы от восстановления обесценения имущества</t>
  </si>
  <si>
    <t>4.1.5</t>
  </si>
  <si>
    <t>доходы от переоценки финансовых активов</t>
  </si>
  <si>
    <t>4.2.2.1</t>
  </si>
  <si>
    <t>4.2.3.2</t>
  </si>
  <si>
    <t>создание прочих оценочных резервов</t>
  </si>
  <si>
    <t>расходы по обесценению имущества</t>
  </si>
  <si>
    <t>4.2.5</t>
  </si>
  <si>
    <t>расходы от переоценки финансовых активов</t>
  </si>
  <si>
    <t>4.2.6</t>
  </si>
  <si>
    <t>8.4</t>
  </si>
  <si>
    <t>15.3</t>
  </si>
  <si>
    <t>расчеты по обязательствам по аренде</t>
  </si>
  <si>
    <t>23.2.10</t>
  </si>
  <si>
    <t>1.4.3</t>
  </si>
  <si>
    <t>1.4.4</t>
  </si>
  <si>
    <t>прочие</t>
  </si>
  <si>
    <t>3.1.1.1</t>
  </si>
  <si>
    <t>3.1.1.2</t>
  </si>
  <si>
    <t>прибыль от услуг по технологическому присоединению</t>
  </si>
  <si>
    <t xml:space="preserve">Объем финансирования мероприятий по технологическому присоединению заявителей максимальной присоединяемой мощностью до 150 кВт, в том числе за счет: </t>
  </si>
  <si>
    <t>4.1.6</t>
  </si>
  <si>
    <t>23.2.9.а</t>
  </si>
  <si>
    <t>3.1.4</t>
  </si>
  <si>
    <t xml:space="preserve">Раздел 1. Финансово-экономическая модель деятельности субъекта электроэнергетики </t>
  </si>
  <si>
    <t xml:space="preserve">Раздел 2. Источники финансирования инвестиционной программы субъекта электроэнергетики </t>
  </si>
  <si>
    <t>Амортизация основных средств и нематериальных активов</t>
  </si>
  <si>
    <t>№ пункта</t>
  </si>
  <si>
    <t>Единицы измерения</t>
  </si>
  <si>
    <t>Амортизация прав пользования активами</t>
  </si>
  <si>
    <t>процентные расходы по правам пользования активами</t>
  </si>
  <si>
    <t>Возврат налога на добавленную стоимость</t>
  </si>
  <si>
    <t>от реализации продукции и оказания услуг по регулируемым ценам (тарифам)</t>
  </si>
  <si>
    <t>Поступления от эмиссии акций</t>
  </si>
  <si>
    <t>Амортизация обесценения прав пользования активами</t>
  </si>
  <si>
    <t>Амортизация обесценения основных средств и нематериальных активов</t>
  </si>
  <si>
    <t>услуги инфраструктурных организаций</t>
  </si>
  <si>
    <t>Выручка от реализации товаров (работ, услуг) всего, в том числе:</t>
  </si>
  <si>
    <t>Раздел 1.1. Бюджет доходов и расходов</t>
  </si>
  <si>
    <t>Раздел 1.2. Бюджет движения денежных средств</t>
  </si>
  <si>
    <t>Раздел 1.3. Технико-экономические показатели</t>
  </si>
  <si>
    <t>Амортизация всего, в том числе:</t>
  </si>
  <si>
    <t>Расходы на обслуживание заемных средств, направляемых на финансирование капитальных вложений, до ввода основных средств (капитализация процентов, учитываемых в составе инвестиционных проектов)</t>
  </si>
  <si>
    <t>Векселя</t>
  </si>
  <si>
    <t>выпадающих доходов сетевой организации от присоединения энергопринимающих устройств максимальной мощностью до 15 кВт включительно, энергопринимающих устройств максимальной мощностью до 150 кВт включительно, не включаемых в плату за технологическое присоединение, связанных с компенсацией расходов на строительство объектов электросетевого хозяйства</t>
  </si>
  <si>
    <t xml:space="preserve">                                                                                                       полное наименование субъекта электроэнергетики</t>
  </si>
  <si>
    <t xml:space="preserve">                                                                                                                                    реквизиты решений об утверждении инвестиционной программы субъекта электроэнергетики и (или) изменений, вносимых в инвестиционную программу субъекта электроэнергетики</t>
  </si>
  <si>
    <t>млн кВт⋅ч</t>
  </si>
  <si>
    <t>человек</t>
  </si>
  <si>
    <t>тыс. Гкал</t>
  </si>
  <si>
    <t>Для субъектов электроэнергетики, осуществляющих регулируемые виды деятельности с использованием метода доходности инвестированного капитала:</t>
  </si>
  <si>
    <t>Отношение долга (кредиты и займы) на конец периода (пункт 9.3) к прибыли до налогообложения без учета процентов к уплате и амортизации (пункт 9.1)</t>
  </si>
  <si>
    <t>Прибыль до налогообложения без учета процентов к уплате и амортизации (пункт V + пункт 4.2.2 + пункт II.IV)</t>
  </si>
  <si>
    <t>Сальдо денежных средств по инвестиционным операциям всего (пункт XII - пункт XIII), всего в том числе:</t>
  </si>
  <si>
    <t>Сальдо денежных средств по финансовым операциям всего (пункт XIV - пункт XV), в том числе:</t>
  </si>
  <si>
    <t>Итого сальдо денежных средств (пункт XVI + пункт XVII + пункт XVIII + пункт XIX)</t>
  </si>
  <si>
    <t>Необходимая валовая выручка сетевой организации в части содержания (пункт 1.3 - пункт 2.2.1 - пункт 2.2.2 - пункт 2.1.2.1.1)</t>
  </si>
  <si>
    <t>Заявленная мощность/фактическая мощность всего, в том числе:</t>
  </si>
  <si>
    <t>Источники финансирования инвестиционной программы всего (пункт I + пункт II), в том числе:</t>
  </si>
  <si>
    <t>Прибыль (убыток) от продаж (пункт I - пункт II) всего, в том числе:</t>
  </si>
  <si>
    <t>Прочие доходы и расходы (сальдо) (пункт 4.1 – пункт 4.2)</t>
  </si>
  <si>
    <t>Прибыль (убыток) до налогообложения (пункт III + пункт IV) всего, в том числе:</t>
  </si>
  <si>
    <t>Сальдо денежных средств по операционной деятельности (пункт X - пункт XI) всего</t>
  </si>
  <si>
    <t>векселя</t>
  </si>
  <si>
    <t>Погашение кредитов и займов всего , в том числе:</t>
  </si>
  <si>
    <t>Форма 19. Финансовый план субъекта электроэнергетики (версия шаблона 1.0)</t>
  </si>
  <si>
    <t>Проект инвестиционной программы Общество с ограниченной ответственностью " Дальневосточная энергосетевая компания"</t>
  </si>
  <si>
    <t>Субъект Российской Федерации: Приморский край</t>
  </si>
  <si>
    <t>Год раскрытия информации: 2024</t>
  </si>
  <si>
    <t>Утвержденные плановые значения показателей приведены в соответствии с Приказом Министерства энергетики и газоснабжения Приморского края от 19.10.2021 г. № 45пр-179, от 19.07.2022г. № 45пр-121, от 26.07.2023г. № 45пр-168</t>
  </si>
  <si>
    <t>2019 год</t>
  </si>
  <si>
    <t>2020 год</t>
  </si>
  <si>
    <t>2021 год</t>
  </si>
  <si>
    <t>2022 год</t>
  </si>
  <si>
    <t>2023 год</t>
  </si>
  <si>
    <t>2024 год</t>
  </si>
  <si>
    <t>2025 год</t>
  </si>
  <si>
    <t>2026 год</t>
  </si>
  <si>
    <t>4.12</t>
  </si>
  <si>
    <t>4.13</t>
  </si>
  <si>
    <t>Форма 22. Сведения о субъекте электроэнергетики, раскрывающем информацию о проекте инвестиционной программы и об обосновывающих ее материалах, утверждаемом Минэнерго России или Минэнерго России совместно с Госкорпорацией "Росатом", а также о субъектах Российской Федерации, на территории которых таким проектом инвестиционной программы предусматривается реализация инвестиционных проектов (версия шаблона 1.0)</t>
  </si>
  <si>
    <t>Раздел 1. Сведения о субъекте электроэнергетики</t>
  </si>
  <si>
    <t>Наименование показателя</t>
  </si>
  <si>
    <t>Значение</t>
  </si>
  <si>
    <t>Общие сведения о субъекте электроэнергетики</t>
  </si>
  <si>
    <t>Полное наименование субъекта электроэнергетики</t>
  </si>
  <si>
    <t xml:space="preserve">Общество с ограниченной ответственностью "Дальневосточная энергосетевая компания" </t>
  </si>
  <si>
    <t>Основной государственный регистрационный номер (ОГРН) субъекта электроэнергетики</t>
  </si>
  <si>
    <t>1172536043129</t>
  </si>
  <si>
    <t>Идентификационный номер налогоплательщика (ИНН) субъекта электроэнергетики</t>
  </si>
  <si>
    <t xml:space="preserve">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 утвержденными постановлением Правительства Российской Федерации от 01.12.2009 № 977 (далее - Правила утверждения инвестиционных программ),  и постановлением Правительства Российской Федерации от 02.06.2023 № 923 </t>
  </si>
  <si>
    <t>dln.service@mail.ru</t>
  </si>
  <si>
    <t>Фамилия, имя, отчество (отчество указывается при его наличии) лица, имеющего право действовать от имени субъекта электроэнергетики без доверенности</t>
  </si>
  <si>
    <t>Ковалевский Сергей Юрьевич</t>
  </si>
  <si>
    <t>Должность лица, имеющего право действовать от имени субъекта электроэнергетики без доверенности</t>
  </si>
  <si>
    <t>Генеральный директор управляющей организации</t>
  </si>
  <si>
    <t>Сведения о работнике субъекта электроэнергетики, ответственном за осуществление информационного взаимодействия в соответствии с Правилами утверждения инвестиционных программ и  постановлением Правительства Российской Федерации от 02.06.2023 №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(далее - контактное лицо)</t>
  </si>
  <si>
    <t>Фамилия, имя, отчество (отчество указывается при его наличии) контактного лица</t>
  </si>
  <si>
    <t>Фокина Ольга Романовна</t>
  </si>
  <si>
    <t>Должность контактного лица</t>
  </si>
  <si>
    <t xml:space="preserve">Ведущий экономист </t>
  </si>
  <si>
    <t>Номер телефона контактного лица</t>
  </si>
  <si>
    <t>Тел. 8 914-700-24-11</t>
  </si>
  <si>
    <t>Адрес электронной почты контактного лица</t>
  </si>
  <si>
    <t>dalnerech.energo@yandex.ru</t>
  </si>
  <si>
    <t>3</t>
  </si>
  <si>
    <r>
      <t>Сведения о соответствии субъекта электроэнергетики положениям пунктов 1 и 1</t>
    </r>
    <r>
      <rPr>
        <b/>
        <vertAlign val="superscript"/>
        <sz val="12"/>
        <color theme="1"/>
        <rFont val="Times New Roman"/>
        <family val="1"/>
        <charset val="204"/>
      </rPr>
      <t>1</t>
    </r>
    <r>
      <rPr>
        <b/>
        <sz val="12"/>
        <color theme="1"/>
        <rFont val="Times New Roman"/>
        <family val="1"/>
        <charset val="204"/>
      </rPr>
      <t xml:space="preserve"> критериев отнесения субъектов электроэнергетики к числу субъектов, инвестиционные программы которых (включая определение источников их финансирования) утверждаются уполномоченным федеральным органом исполнительной власти, или уполномоченным федеральным органом исполнительной власти совместно с Государственной корпорацией по атомной энергии «Росатом», или органами исполнительной власти субъектов Российской Федерации, утвержденных постановлением Правительства Российской Федерации от 01.12.2009 № 977 (далее – критерии)</t>
    </r>
  </si>
  <si>
    <t>Организация по управлению единой национальной (общероссийской) электрической сетью</t>
  </si>
  <si>
    <r>
      <t xml:space="preserve">Сетевые организации, которые в соответствии с Федеральным </t>
    </r>
    <r>
      <rPr>
        <sz val="12"/>
        <rFont val="Times New Roman"/>
        <family val="1"/>
        <charset val="204"/>
      </rPr>
      <t>законом</t>
    </r>
    <r>
      <rPr>
        <sz val="12"/>
        <color theme="1"/>
        <rFont val="Times New Roman"/>
        <family val="1"/>
        <charset val="204"/>
      </rPr>
      <t xml:space="preserve"> «О защите конкуренции» входят в одну группу лиц с организацией по управлению единой национальной (общероссийской) электрической сетью, за исключением сетевых организаций, входящих в одну группу лиц с указанной организацией только по признаку, указанному в </t>
    </r>
    <r>
      <rPr>
        <sz val="12"/>
        <rFont val="Times New Roman"/>
        <family val="1"/>
        <charset val="204"/>
      </rPr>
      <t>пункте 7 части 1 статьи 9</t>
    </r>
    <r>
      <rPr>
        <sz val="12"/>
        <color theme="1"/>
        <rFont val="Times New Roman"/>
        <family val="1"/>
        <charset val="204"/>
      </rPr>
      <t xml:space="preserve"> указанного Федерального закона</t>
    </r>
  </si>
  <si>
    <t>Системный оператор электроэнергетических систем России</t>
  </si>
  <si>
    <r>
      <t xml:space="preserve">Оптовая генерирующая компания, созданная на основании решений Правительства Российской Федерации в результате реорганизации дочерних и зависимых акционерных обществ Российского открытого акционерного общества энергетики и электрификации «Единая энергетическая система России», в уставный капитал которой переданы генерирующие объекты гидроэлектростанций (далее </t>
    </r>
    <r>
      <rPr>
        <sz val="12"/>
        <color theme="1"/>
        <rFont val="Symbol"/>
        <family val="1"/>
        <charset val="2"/>
      </rPr>
      <t>-</t>
    </r>
    <r>
      <rPr>
        <sz val="12"/>
        <color theme="1"/>
        <rFont val="Times New Roman"/>
        <family val="1"/>
        <charset val="204"/>
      </rPr>
      <t xml:space="preserve"> оптовая гидрогенерирующая компания)</t>
    </r>
  </si>
  <si>
    <t>Субъекты электроэнергетики, осуществляющие производство электрической энергии и (или) оказание услуг по передаче электрической энергии, прямое или косвенное владение долей в уставном капитале которых в размере не менее 20 процентов плюс одна голосующая акция осуществляет оптовая гидрогенерирующая компания</t>
  </si>
  <si>
    <t>Субъекты электроэнергетики, предусматривающие в инвестиционной программе строительство, реконструкцию, модернизацию и (или) техническое перевооружение объектов (энергоблоков) атомных электростанций</t>
  </si>
  <si>
    <t>4</t>
  </si>
  <si>
    <r>
      <t xml:space="preserve">Основания, по которым субъект электроэнергетики соответствует положениям подпункта "б" пункта 1 критериев и входит в соответствии с Федеральным </t>
    </r>
    <r>
      <rPr>
        <b/>
        <sz val="12"/>
        <rFont val="Times New Roman"/>
        <family val="1"/>
        <charset val="204"/>
      </rPr>
      <t>законом</t>
    </r>
    <r>
      <rPr>
        <b/>
        <sz val="12"/>
        <color theme="1"/>
        <rFont val="Times New Roman"/>
        <family val="1"/>
        <charset val="204"/>
      </rPr>
      <t xml:space="preserve"> «О защите конкуренции» в одну группу лиц с организацией по управлению единой национальной (общероссийской) электрической сетью (за исключением, вхождения в одну группу лиц с указанной организацией только по признаку, указанному в </t>
    </r>
    <r>
      <rPr>
        <b/>
        <sz val="12"/>
        <rFont val="Times New Roman"/>
        <family val="1"/>
        <charset val="204"/>
      </rPr>
      <t>пункте 7 части 1 статьи 9</t>
    </r>
    <r>
      <rPr>
        <b/>
        <sz val="12"/>
        <color theme="1"/>
        <rFont val="Times New Roman"/>
        <family val="1"/>
        <charset val="204"/>
      </rPr>
      <t xml:space="preserve"> указанного Федерального закона)</t>
    </r>
  </si>
  <si>
    <t>Хозяйственное общество (товарищество, хозяйственное партнерство) и физическое лицо или юридическое лицо, если такое физическое лицо или такое юридическое лицо имеет в силу своего участия в этом хозяйственном обществе (товариществе, хозяйственном партнерстве) либо в соответствии с полномочиями, полученными, в том числе на основании письменного соглашения, от других лиц, более чем пятьдесят процентов общего количества голосов, приходящихся на голосующие акции (доли) в уставном (складочном) капитале этого хозяйственного общества (товарищества, хозяйственного партнерства)</t>
  </si>
  <si>
    <t>Юридическое лицо и осуществляющие функции единоличного исполнительного органа этого юридического лица физическое лицо или юридическое лицо</t>
  </si>
  <si>
    <t>Хозяйственное общество (товарищество, хозяйственное партнерство) и физическое лицо или юридическое лицо, если такое физическое лицо или такое юридическое лицо на основании учредительных документов этого хозяйственного общества (товарищества, хозяйственного партнерства) или заключенного с этим хозяйственным обществом (товариществом, хозяйственным партнерством) договора вправе давать этому хозяйственному обществу (товариществу, хозяйственному партнерству) обязательные для исполнения указания</t>
  </si>
  <si>
    <t>Юридические лица, в которых более чем пятьдесят процентов количественного состава коллегиального исполнительного органа и (или) совета директоров (наблюдательного совета, совета фонда) составляют одни и те же физические лица</t>
  </si>
  <si>
    <t>Хозяйственное общество (хозяйственное партнерство) и физическое лицо или юридическое лицо, если по предложению такого физического лица или такого юридического лица назначен или избран единоличный исполнительный орган этого хозяйственного общества (хозяйственного партнерства)</t>
  </si>
  <si>
    <t>Хозяйственное общество и физическое лицо или юридическое лицо, если по предложению такого физического лица или такого юридического лица избрано более чем пятьдесят процентов количественного состава коллегиального исполнительного органа либо совета директоров (наблюдательного совета) этого хозяйственного общества</t>
  </si>
  <si>
    <r>
      <t xml:space="preserve">Лица, каждое из которых по какому-либо из указанных в пунктах 1 </t>
    </r>
    <r>
      <rPr>
        <sz val="12"/>
        <color theme="1"/>
        <rFont val="Symbol"/>
        <family val="1"/>
        <charset val="2"/>
      </rPr>
      <t>-</t>
    </r>
    <r>
      <rPr>
        <sz val="12"/>
        <color theme="1"/>
        <rFont val="Times New Roman"/>
        <family val="1"/>
        <charset val="204"/>
      </rPr>
      <t xml:space="preserve"> 6 части 1 статьи 9 Федерального закона «О защите конкуренции» признаку входит в группу с одним и тем же лицом, а также другие лица, входящие с любым из таких лиц в группу по какому-либо из указанных в пунктах 1 – 6 части 1 статьи 9 Федерального закона «О защите конкуренции» признаку</t>
    </r>
  </si>
  <si>
    <t>Хозяйственное общество (товарищество, хозяйственное партнерство), физические лица и (или) юридические лица, которые по какому-либо из указанных в пунктах 1 – 6 и 8 части 1 статьи 9 Федерального закона «О защите конкуренции» признаков входят в группу лиц, если такие лица в силу своего совместного участия в этом хозяйственном обществе (товариществе, хозяйственном партнерстве) или в соответствии с полномочиями, полученными от других лиц, имеют более чем пятьдесят процентов общего количества голосов, приходящихся на голосующие акции (доли) в уставном (складочном) капитале этого хозяйственного общества (товарищества, хозяйственного партнерства)</t>
  </si>
  <si>
    <t>Расчеты и копии документов, обосновывающие основания, по которым субъект электроэнергетики соответствует положениям подпункта "б" пункта 1 критериев и входит в одну группу лиц с организацией по управлению единой национальной (общероссийской) электрической сетью</t>
  </si>
  <si>
    <t>Основания, по которым субъект электроэнергетики соответствует положениям подпункта "д" пункта 1 критериев и является субъектом электроэнергетики, прямое или косвенное владение долей в уставном капитале которого в размере не менее 20 процентов  плюс одна голосующая акция осуществляет оптовая гидрогенерирующая компания</t>
  </si>
  <si>
    <t>Размер доли в уставном капитале субъекта электроэнергетики, прямое или косвенное владение которой осуществляет оптовая гидрогенерирующая компания, выраженный в процентах</t>
  </si>
  <si>
    <t>Расчеты и копии документов, обосновывающие основания, по которым субъект электроэнергетики соответствует положениям подпункта "д" пункта 1 критериев и является субъектом электроэнергетики, прямое или косвенное владение долей в уставном капитале которого в размере не менее 20 процентов плюс одна голосующая акция осуществляет оптовая гидрогенерирующая компания</t>
  </si>
  <si>
    <t>6</t>
  </si>
  <si>
    <t>Сведения о соответствии субъекта электроэнергетики положениям пункта 2 критериев, если настоящая форма раскрывается в составе информации о проекте инвестиционной программы, указанном в абзаце третьем пункта 71 Положения об особенностях применения законодательства Российской Федерации в сфере электроэнергетики на территориях Донецкой Народной Республики, Луганской Народной Республики, Запорожской области и Херсонской области, утвержденного постановлением Правительства Российской Федерации от 29.07.2023 № 1230, и об обосновывающих ее материалах с учетом особенностей, предусмотренных разделом X указанного Положения</t>
  </si>
  <si>
    <t>Наличие доли субъекта Российской Федерации (субъектов Российской Федерации) в уставном капитале субъекта электроэнергетики составляет не менее 50 процентов плюс одна голосующая акция</t>
  </si>
  <si>
    <t>Субъект электроэнергетики предусматривает финансирование инвестиционной программы с использованием инвестиционных ресурсов, учитываемых при установлении цен (тарифов) в электроэнергетике, государственное регулирование которых в соответствии с законодательством Российской Федерации об электроэнергетике относится к полномочиям органов исполнительной власти субъектов Российской Федерации в области государственного регулирования цен (тарифов)</t>
  </si>
  <si>
    <t>Субъект электроэнергетики, в уставном капитале которого участвует субъект Российской Федерации, предусматривает в инвестиционной программе строительство генерирующего объекта установленной мощностью 25 МВт и выше и (или) реконструкцию (модернизацию, техническое перевооружение) генерирующего объекта с увеличением установленной мощности на 25 МВт и выше</t>
  </si>
  <si>
    <t>Субъект оптового рынка электрической энергии и мощности функционирует на территории, относящейся к неценовым зонам оптового рынка, и предусматривает финансирование инвестиционной программы с использованием инвестиционных ресурсов, учитываемых при установлении цен (тарифов) в электроэнергетике,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t>
  </si>
  <si>
    <t>Субъект электроэнергетики предусматривает финансирование инвестиционной программы с использованием инвестиционных ресурсов, учитываемых при установлении цен (тарифов) на услуги по передаче электрической энергии,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t>
  </si>
  <si>
    <t>Расчеты и копии документов, обосновывающие основания, по которым субъект электроэнергетики соответствует положениям пункта 2 критериев, указанным в пунктах 6.1 - 6.5</t>
  </si>
  <si>
    <t>Раздел 2. Сведения о субъекте электроэнергетики в части установленных долгосрочных периодов регулирования</t>
  </si>
  <si>
    <t>Наименование субъекта Российской Федерации</t>
  </si>
  <si>
    <t>Наименование территории (объекта, обособленного структурного подразделения), в отношении которой установлены долгосрочные параметры регулирования</t>
  </si>
  <si>
    <t>Полное наименование государственного органа, принявшего решение об установлении долгосрочных параметров регулирования и (или) с которым заключено соглашение об условиях осуществления регулируемых видов деятельности</t>
  </si>
  <si>
    <t>Вид документа, которым установлен долгосрочный период регулирования</t>
  </si>
  <si>
    <t>Дата документа, которым установлен долгосрочный период регулирования</t>
  </si>
  <si>
    <t>Номер документа, которым установлен долгосрочный период регулирования</t>
  </si>
  <si>
    <t>Наименование регулируемой цены (тарифа)</t>
  </si>
  <si>
    <t>Год начала  установленного долгосрочного периода регулирования</t>
  </si>
  <si>
    <t xml:space="preserve">Год окончания    установленного долгосрочного периода регулирования </t>
  </si>
  <si>
    <t>Раздел 3. Сведения о субъектах Российской Федерации, на территории которых проектом инвестиционной программы предусматривается реализация инвестиционных проектов</t>
  </si>
  <si>
    <t>Субъект электроэнергетики осуществляет оказание услуг по передаче электрической энергии на территории субъекта Российской Федерации</t>
  </si>
  <si>
    <t>Приморский край</t>
  </si>
  <si>
    <t>Раздел 4. Перечень субъектов Российской Федерации, на территории которых проектом инвестиционной программы организации по управлению единой национальной (общероссийской) электрической сетью предусматривается строительство (реконструкция, модернизация, техническое перевооружение) объектов электросетевого хозяйства, и находятся объекты электросетевого хозяйства, входящие в единую национальную (общероссийскую) электрическую сеть и не принадлежащие на праве собственности указанной организации</t>
  </si>
  <si>
    <t xml:space="preserve">№ п/п </t>
  </si>
  <si>
    <t>Форма 23. Сведения о субъекте электроэнергетики, раскрывающем информацию о проекте инвестиционной программы и об обосновывающих ее материалах, утверждаемом исполнительным органом субъекта Российской Федерации, а также о субъекте Российской Федерации, на территории которого таким проектом инвестиционной программы предусматривается реализация инвестиционных проектов (версия шаблона 1.0)</t>
  </si>
  <si>
    <t>Раздел 1. Сведения о субъекте электроэнергетики, а также о субъекте Российской Федерации, на территории которого проектом инвестиционной программы субъекта электроэнергетики предусматривается реализация инвестиционных проектов</t>
  </si>
  <si>
    <t>Сведения о соответствии субъекта электроэнергетики пункту 2 критериев отнесения субъектов электроэнергетики к числу субъектов, инвестиционные программы которых (включая определение источников их финансирования) утверждаются уполномоченным федеральным органом исполнительной власти, или уполномоченным федеральным органом исполнительной власти совместно с Государственной корпорацией по атомной энергии «Росатом», или органами исполнительной власти субъектов Российской Федерации, утвержденных постановлением Правительства Российской Федерации от 01.12.2009 № 977</t>
  </si>
  <si>
    <t>Субъект электроэнергетики предусматривает финансирование инвестиционной программы с использованием инвестиционных ресурсов, учитываемых при установлении цен (тарифов) в электроэнергетике,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(тарифов)</t>
  </si>
  <si>
    <t>Расчеты и копии документов, обосновывающие основания, по которым субъект электроэнергетики соответствует положениям пункта 2 критериев, указанным в пунктах 3.1 - 3.5</t>
  </si>
  <si>
    <t>Расчеты и обосновывающие материалы размещены на сайте организации</t>
  </si>
  <si>
    <t>Наименование субъекта Российской Федерации, на территории которого проектом инвестиционной программы субъекта электроэнергетики предусматривается реализация инвестиционных проектов</t>
  </si>
  <si>
    <t>ООО "ДЭСК"</t>
  </si>
  <si>
    <t>Агентство по тарифам Приморского края</t>
  </si>
  <si>
    <t>Постановление</t>
  </si>
  <si>
    <t>60/11</t>
  </si>
  <si>
    <t xml:space="preserve">тариф на услуги по передаче электрической энергии </t>
  </si>
  <si>
    <t>Форма 24. Сведения о наличии в проекте инвестиционной программы субъекта электроэнергетики инвестиционных проектов, предусмотренные абзацами пятым и шестым подпункта "б" пункта 4 постановления Правительства Российской Федерации от 02.06.2023 № 923 (версия шаблона 1.0)</t>
  </si>
  <si>
    <t>Субъект электроэнергетики: ООО "Дальневосточная энергосетевая компания"</t>
  </si>
  <si>
    <t>ОГРН:  1172536043129</t>
  </si>
  <si>
    <t>Раздел 1. Общие сведения о наличии инвестиционных проектов в проекте инвестиционной программы субъекта электроэнергетики</t>
  </si>
  <si>
    <t>Содержание инвестиционных проектов</t>
  </si>
  <si>
    <t>Наличие инвестиционных проектов в проекте инвестиционной программы субъекта электроэнергетики</t>
  </si>
  <si>
    <t>Инвестиционные проекты, предусматривающие приобретение линий электропередачи, трансформаторных и иных подстанций, распределительных пунктов и (или) иного предназначенного для обеспечения электрических связей и осуществления передачи электрической энергии оборудования, если приобретаются объекты капитального строительства и (или) некапитальные строения, сооружения (абзац первый пункта 14 Правил утверждения инвестиционных программ субъектов электроэнергетики, утвержденных постановлением Правительства Российской Федерации от 01.12.2009 № 977 (далее - Правила утверждения инвестиционных программ)</t>
  </si>
  <si>
    <t>Инвестиционные проекты, предусмотренные проектом инвестиционной программы организации по управлению единой национальной (общероссийской) электрической сетью, финансирование которых предусматривается с использованием инвестиционных ресурсов, учитываемых (учтенных) при установлении цен (тарифов) в электроэнергетике,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исполнительных органов субъектов Российской Федерации в области государственного регулирования цен (тарифов) (абзац третий подпункта "г" пункта 16 Правил утверждения инвестиционных программ)</t>
  </si>
  <si>
    <t>Инвестиционные проекты по строительству (реконструкции, модернизации, техническому перевооружению) объектов (энергоблоков) атомных электростанций (абзац второй подпункта "д" пункта 16 Правил утверждения инвестиционных программ)</t>
  </si>
  <si>
    <t>Инвестиционные проекты по обеспечению передачи электрической энергии (мощности) объектов (энергоблоков) атомных электростанций по единой национальной (общероссийской) электрической сети и (или) обеспечению надежности работы атомных электростанций совместно с единой национальной (общероссийской) электрической сетью (абзац третий подпункта "д" пункта 16 Правил утверждения инвестиционных программ)</t>
  </si>
  <si>
    <t>Инвестиционные проекты, предусматривающие в пределах Единой энергетической системы России строительство (реконструкцию, модернизацию, техническое перевооружение и (или) демонтаж) объектов электросетевого хозяйства, проектный номинальный класс напряжения которых составляет 110 киловольт и выше (абзац четвертый подпункта "е" пункта 16, абзац третий подпункта "б" пункта 33 Правил утверждения инвестиционных программ)</t>
  </si>
  <si>
    <t>Инвестиционные проекты, предусматривающие в пределах технологически изолированной территориальной электроэнергетической системы строительство (реконструкцию, модернизацию, техническое перевооружение и (или) демонтаж) объектов электросетевого хозяйства, проектный номинальный класс напряжения которых составляет 35 киловольт и выше (абзац четвертый подпункта "е" и подпункт "ж" пункта 16, абзац третий подпункта "б" и подпункт "в" пункта 33 Правил утверждения инвестиционных программ)</t>
  </si>
  <si>
    <t>Инвестиционные проекты, предусматривающие в пределах Единой энергетической системы России либо технологически изолированной территориальной электроэнергетической системы строительство объектов по производству электрической энергии, установленная генерирующая мощность которых превышает 5 мегаватт, и (или) реконструкцию (модернизацию, техническое перевооружение) объектов по производству электрической энергии с увеличением установленной генерирующей мощности на 5 мегаватт и выше (абзац пятый подпункта "е" и подпункт "ж" пункта 16, абзац третий подпункта "б" и подпункт "в" пункта 33 Правил утверждения инвестиционных программ)</t>
  </si>
  <si>
    <t>Инвестиционные проекты, предусматривающие строительство и (или) реконструкцию трансформаторных и иных подстанций с изменением мощности отдельных силовых трансформаторов (автотрансформаторов) и (или) линий электропередачи, соответствующих критериям отнесения объектов электросетевого хозяйства к единой национальной (общероссийской) электрической сети, утверждаемым Правительством Российской Федерации (подпункт "г" пункта 33 Правил утверждения инвестиционных программ)</t>
  </si>
  <si>
    <t>Инвестиционные проекты, указанные в абзаце шестом пункта 8 Правил утверждения инвестиционных программ,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 определенный в соответствии с укрупненными нормативами цены типовых технологических решений капитального строительства объектов электроэнергетики, утверждаемыми Минэнерго России (абзац шестой подпункта "б" пункта 4 постановления Правительства Российской Федерации от 02.06.2023 № 923)</t>
  </si>
  <si>
    <t>Информация, предусмотренная абзацами седьмым – двенадцатым подпункта «б» пункта 4 постановления Правительства Российской Федерации от 02.06.2023 № 923, по инвестиционным проектам, указанным в пункте 9 (абзац шестой подпункта "б" пункта 4 постановления Правительства Российской Федерации от 02.06.2023 № 923)</t>
  </si>
  <si>
    <t>НД</t>
  </si>
  <si>
    <t>Раздел 2. Сведения о наличии в проекте инвестиционной программы субъекта электроэнергетики  инвестиционных проектов, предусматривающих приобретение линий электропередачи, трансформаторных и иных подстанций, распределительных пунктов и (или) иного предназначенного для обеспечения электрических связей и осуществления передачи электрической энергии оборудования</t>
  </si>
  <si>
    <t>Идентификатор инвестиционного проекта</t>
  </si>
  <si>
    <t>Наименование инвестиционного проекта</t>
  </si>
  <si>
    <t>Имена прилагаемых файлов, содержащих расчеты и копии документов</t>
  </si>
  <si>
    <t>Раздел 3. Сведения о наличии в проекте инвестиционной программы субъекта электроэнергетики инвестиционных проектов, предусматривающих строительство и (или) реконструкцию трансформаторных и иных подстанций с изменением мощности отдельных силовых трансформаторов (автотрансформаторов) и (или) линий электропередачи, соответствующих критериям отнесения объектов электросетевого хозяйства к единой национальной (общероссийской) электрической сети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</si>
</sst>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_₽_-;\-* #,##0.00\ _₽_-;_-* &quot;-&quot;??\ _₽_-;_-@_-"/>
    <numFmt numFmtId="165" formatCode="_-* #,##0.00_р_._-;\-* #,##0.00_р_._-;_-* &quot;-&quot;??_р_._-;_-@_-"/>
    <numFmt numFmtId="166" formatCode="_-* #,##0.00\ _р_._-;\-* #,##0.00\ _р_._-;_-* &quot;-&quot;??\ _р_._-;_-@_-"/>
    <numFmt numFmtId="167" formatCode="#,##0_ ;\-#,##0\ "/>
    <numFmt numFmtId="168" formatCode="#,##0.0"/>
    <numFmt numFmtId="169" formatCode="#,##0.000"/>
    <numFmt numFmtId="170" formatCode="0.0"/>
    <numFmt numFmtId="171" formatCode="0.000"/>
    <numFmt numFmtId="172" formatCode="_-* #,##0_р_._-;\-* #,##0_р_._-;_-* &quot;-&quot;??_р_._-;_-@_-"/>
    <numFmt numFmtId="173" formatCode="_-* #,##0.0_р_._-;\-* #,##0.0_р_._-;_-* &quot;-&quot;??_р_._-;_-@_-"/>
    <numFmt numFmtId="174" formatCode="#,##0_р_."/>
    <numFmt numFmtId="175" formatCode="0.0%"/>
    <numFmt numFmtId="176" formatCode="_-* #,##0\ _₽_-;\-* #,##0\ _₽_-;_-* &quot;-&quot;??\ _₽_-;_-@_-"/>
  </numFmts>
  <fonts count="87" x14ac:knownFonts="1">
    <font>
      <sz val="11"/>
      <color theme="1"/>
      <name val="Calibri"/>
      <family val="2"/>
      <charset val="204"/>
      <scheme val="minor"/>
    </font>
    <font>
      <sz val="12"/>
      <name val="Times New Roman"/>
      <family val="1"/>
      <charset val="204"/>
    </font>
    <font>
      <b/>
      <sz val="12"/>
      <name val="Times New Roman"/>
      <family val="1"/>
      <charset val="204"/>
    </font>
    <font>
      <b/>
      <sz val="12"/>
      <name val="Times New Roman CYR"/>
    </font>
    <font>
      <sz val="12"/>
      <name val="Times New Roman CYR"/>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font>
    <font>
      <sz val="11"/>
      <color indexed="10"/>
      <name val="Calibri"/>
      <family val="2"/>
      <charset val="204"/>
    </font>
    <font>
      <sz val="11"/>
      <color indexed="17"/>
      <name val="Calibri"/>
      <family val="2"/>
      <charset val="204"/>
    </font>
    <font>
      <b/>
      <sz val="10"/>
      <name val="Times New Roman"/>
      <family val="1"/>
      <charset val="204"/>
    </font>
    <font>
      <sz val="10"/>
      <name val="Times New Roman"/>
      <family val="1"/>
      <charset val="204"/>
    </font>
    <font>
      <b/>
      <sz val="8"/>
      <name val="Times New Roman Cyr"/>
      <family val="1"/>
      <charset val="204"/>
    </font>
    <font>
      <sz val="8"/>
      <name val="Times New Roman Cyr"/>
      <family val="1"/>
      <charset val="204"/>
    </font>
    <font>
      <sz val="11"/>
      <name val="Arial"/>
      <family val="2"/>
      <charset val="204"/>
    </font>
    <font>
      <sz val="8"/>
      <name val="Times New Roman"/>
      <family val="1"/>
    </font>
    <font>
      <b/>
      <sz val="10"/>
      <name val="Times New Roman CYR"/>
      <family val="1"/>
      <charset val="204"/>
    </font>
    <font>
      <sz val="12"/>
      <color indexed="8"/>
      <name val="Times New Roman"/>
      <family val="1"/>
      <charset val="204"/>
    </font>
    <font>
      <i/>
      <sz val="12"/>
      <name val="Times New Roman"/>
      <family val="1"/>
      <charset val="204"/>
    </font>
    <font>
      <b/>
      <sz val="12"/>
      <color indexed="8"/>
      <name val="Times New Roman"/>
      <family val="1"/>
      <charset val="204"/>
    </font>
    <font>
      <sz val="12"/>
      <name val="Times New Roman Cyr"/>
      <charset val="204"/>
    </font>
    <font>
      <b/>
      <sz val="13"/>
      <color indexed="8"/>
      <name val="Times New Roman"/>
      <family val="1"/>
      <charset val="204"/>
    </font>
    <font>
      <sz val="12"/>
      <name val="Arial"/>
      <family val="2"/>
      <charset val="204"/>
    </font>
    <font>
      <sz val="10"/>
      <name val="Arial Cyr"/>
      <family val="2"/>
      <charset val="204"/>
    </font>
    <font>
      <sz val="10"/>
      <color indexed="62"/>
      <name val="Arial Cyr"/>
      <family val="2"/>
      <charset val="204"/>
    </font>
    <font>
      <sz val="10"/>
      <name val="Arial Narrow"/>
      <family val="2"/>
      <charset val="204"/>
    </font>
    <font>
      <b/>
      <sz val="10"/>
      <name val="Times New Roman CYR"/>
    </font>
    <font>
      <b/>
      <sz val="18"/>
      <name val="Times New Roman"/>
      <family val="1"/>
      <charset val="204"/>
    </font>
    <font>
      <sz val="9"/>
      <name val="Times New Roman"/>
      <family val="1"/>
      <charset val="204"/>
    </font>
    <font>
      <sz val="8"/>
      <name val="Calibri"/>
      <family val="2"/>
      <charset val="204"/>
    </font>
    <font>
      <sz val="11"/>
      <color theme="1"/>
      <name val="Calibri"/>
      <family val="2"/>
      <charset val="204"/>
      <scheme val="minor"/>
    </font>
    <font>
      <b/>
      <sz val="11"/>
      <color theme="1"/>
      <name val="Calibri"/>
      <family val="2"/>
      <charset val="204"/>
      <scheme val="minor"/>
    </font>
    <font>
      <sz val="11"/>
      <color rgb="FF000000"/>
      <name val="SimSun"/>
      <family val="2"/>
      <charset val="204"/>
    </font>
    <font>
      <sz val="11"/>
      <color theme="1"/>
      <name val="Calibri"/>
      <family val="2"/>
      <scheme val="minor"/>
    </font>
    <font>
      <b/>
      <sz val="12"/>
      <color theme="5" tint="-0.249977111117893"/>
      <name val="Times New Roman"/>
      <family val="1"/>
      <charset val="204"/>
    </font>
    <font>
      <sz val="12"/>
      <color rgb="FFFF0000"/>
      <name val="Times New Roman"/>
      <family val="1"/>
      <charset val="204"/>
    </font>
    <font>
      <sz val="12"/>
      <color theme="1"/>
      <name val="Times New Roman"/>
      <family val="1"/>
      <charset val="204"/>
    </font>
    <font>
      <b/>
      <sz val="12"/>
      <color rgb="FFFF0000"/>
      <name val="Times New Roman"/>
      <family val="1"/>
      <charset val="204"/>
    </font>
    <font>
      <sz val="11"/>
      <color theme="1"/>
      <name val="Times New Roman"/>
      <family val="1"/>
      <charset val="204"/>
    </font>
    <font>
      <b/>
      <sz val="12"/>
      <color theme="1"/>
      <name val="Calibri"/>
      <family val="2"/>
    </font>
    <font>
      <sz val="12"/>
      <color theme="1"/>
      <name val="Calibri"/>
      <family val="2"/>
      <charset val="204"/>
      <scheme val="minor"/>
    </font>
    <font>
      <b/>
      <sz val="12"/>
      <color theme="0"/>
      <name val="Calibri"/>
      <family val="2"/>
    </font>
    <font>
      <b/>
      <sz val="12"/>
      <color theme="0"/>
      <name val="Calibri"/>
      <family val="2"/>
      <charset val="204"/>
      <scheme val="minor"/>
    </font>
    <font>
      <sz val="12"/>
      <name val="Calibri"/>
      <family val="2"/>
      <charset val="204"/>
      <scheme val="minor"/>
    </font>
    <font>
      <b/>
      <sz val="12"/>
      <name val="Calibri"/>
      <family val="2"/>
      <charset val="204"/>
      <scheme val="minor"/>
    </font>
    <font>
      <sz val="12"/>
      <color rgb="FFFF0000"/>
      <name val="Calibri"/>
      <family val="2"/>
      <charset val="204"/>
      <scheme val="minor"/>
    </font>
    <font>
      <b/>
      <sz val="13"/>
      <name val="Calibri"/>
      <family val="2"/>
      <charset val="204"/>
      <scheme val="minor"/>
    </font>
    <font>
      <i/>
      <sz val="12"/>
      <name val="Calibri"/>
      <family val="2"/>
      <charset val="204"/>
      <scheme val="minor"/>
    </font>
    <font>
      <b/>
      <sz val="14"/>
      <color rgb="FFFF0000"/>
      <name val="Calibri"/>
      <family val="2"/>
      <charset val="204"/>
      <scheme val="minor"/>
    </font>
    <font>
      <b/>
      <sz val="12"/>
      <color theme="1"/>
      <name val="Calibri"/>
      <family val="2"/>
      <charset val="204"/>
      <scheme val="minor"/>
    </font>
    <font>
      <i/>
      <sz val="12"/>
      <color theme="1"/>
      <name val="Calibri"/>
      <family val="2"/>
      <charset val="204"/>
      <scheme val="minor"/>
    </font>
    <font>
      <b/>
      <sz val="12"/>
      <color rgb="FFC00000"/>
      <name val="Calibri"/>
      <family val="2"/>
      <charset val="204"/>
      <scheme val="minor"/>
    </font>
    <font>
      <sz val="14"/>
      <color theme="1"/>
      <name val="Times New Roman"/>
      <family val="1"/>
      <charset val="204"/>
    </font>
    <font>
      <sz val="9"/>
      <color theme="1"/>
      <name val="Times New Roman"/>
      <family val="1"/>
      <charset val="204"/>
    </font>
    <font>
      <b/>
      <sz val="16"/>
      <name val="Times New Roman"/>
      <family val="1"/>
      <charset val="204"/>
    </font>
    <font>
      <b/>
      <sz val="14"/>
      <name val="Times New Roman CYR"/>
      <charset val="204"/>
    </font>
    <font>
      <sz val="10"/>
      <color theme="1"/>
      <name val="Times New Roman"/>
      <family val="1"/>
      <charset val="204"/>
    </font>
    <font>
      <b/>
      <sz val="9"/>
      <name val="Times New Roman"/>
      <family val="1"/>
      <charset val="204"/>
    </font>
    <font>
      <b/>
      <sz val="12"/>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b/>
      <sz val="11"/>
      <color theme="1"/>
      <name val="Calibri"/>
      <family val="2"/>
      <scheme val="minor"/>
    </font>
    <font>
      <sz val="11"/>
      <name val="Calibri"/>
      <family val="2"/>
      <scheme val="minor"/>
    </font>
    <font>
      <b/>
      <vertAlign val="superscript"/>
      <sz val="12"/>
      <color theme="1"/>
      <name val="Times New Roman"/>
      <family val="1"/>
      <charset val="204"/>
    </font>
    <font>
      <sz val="12"/>
      <color theme="1"/>
      <name val="Symbol"/>
      <family val="1"/>
      <charset val="2"/>
    </font>
    <font>
      <b/>
      <sz val="10"/>
      <color theme="1"/>
      <name val="Times New Roman"/>
      <family val="1"/>
      <charset val="204"/>
    </font>
    <font>
      <b/>
      <sz val="11"/>
      <color theme="1"/>
      <name val="Times New Roman"/>
      <family val="1"/>
      <charset val="204"/>
    </font>
    <font>
      <sz val="12"/>
      <color theme="1"/>
      <name val="Calibri"/>
      <family val="2"/>
      <scheme val="minor"/>
    </font>
    <font>
      <b/>
      <sz val="11"/>
      <color rgb="FFFF0000"/>
      <name val="Calibri"/>
      <family val="2"/>
      <scheme val="minor"/>
    </font>
    <font>
      <b/>
      <u/>
      <sz val="12"/>
      <color theme="1"/>
      <name val="Times New Roman"/>
      <family val="1"/>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2" tint="-9.9978637043366805E-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0">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9" fillId="0" borderId="0"/>
    <xf numFmtId="0" fontId="18" fillId="0" borderId="0"/>
    <xf numFmtId="0" fontId="19" fillId="0" borderId="0"/>
    <xf numFmtId="0" fontId="19" fillId="0" borderId="0"/>
    <xf numFmtId="0" fontId="1" fillId="0" borderId="0"/>
    <xf numFmtId="0" fontId="46" fillId="0" borderId="0"/>
    <xf numFmtId="0" fontId="1" fillId="0" borderId="0"/>
    <xf numFmtId="0" fontId="18" fillId="0" borderId="0"/>
    <xf numFmtId="0" fontId="1" fillId="0" borderId="0"/>
    <xf numFmtId="0" fontId="18" fillId="0" borderId="0"/>
    <xf numFmtId="0" fontId="48" fillId="0" borderId="0"/>
    <xf numFmtId="0" fontId="1" fillId="0" borderId="0"/>
    <xf numFmtId="0" fontId="48" fillId="0" borderId="0"/>
    <xf numFmtId="0" fontId="46" fillId="0" borderId="0"/>
    <xf numFmtId="0" fontId="46" fillId="0" borderId="0"/>
    <xf numFmtId="0" fontId="46" fillId="0" borderId="0"/>
    <xf numFmtId="0" fontId="46" fillId="0" borderId="0"/>
    <xf numFmtId="0" fontId="49" fillId="0" borderId="0"/>
    <xf numFmtId="0" fontId="46" fillId="0" borderId="0"/>
    <xf numFmtId="0" fontId="1" fillId="0" borderId="0"/>
    <xf numFmtId="0" fontId="19" fillId="0" borderId="0"/>
    <xf numFmtId="0" fontId="30" fillId="0" borderId="0"/>
    <xf numFmtId="0" fontId="1" fillId="0" borderId="0"/>
    <xf numFmtId="0" fontId="20" fillId="3" borderId="0" applyNumberFormat="0" applyBorder="0" applyAlignment="0" applyProtection="0"/>
    <xf numFmtId="0" fontId="21" fillId="0" borderId="0" applyNumberFormat="0" applyFill="0" applyBorder="0" applyAlignment="0" applyProtection="0"/>
    <xf numFmtId="0" fontId="5" fillId="23" borderId="8" applyNumberFormat="0" applyFont="0" applyAlignment="0" applyProtection="0"/>
    <xf numFmtId="9" fontId="18" fillId="0" borderId="0" applyFont="0" applyFill="0" applyBorder="0" applyAlignment="0" applyProtection="0"/>
    <xf numFmtId="9" fontId="40" fillId="0" borderId="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46" fillId="0" borderId="0" applyFont="0" applyFill="0" applyBorder="0" applyAlignment="0" applyProtection="0"/>
    <xf numFmtId="0" fontId="22" fillId="0" borderId="9" applyNumberFormat="0" applyFill="0" applyAlignment="0" applyProtection="0"/>
    <xf numFmtId="0" fontId="23" fillId="0" borderId="0"/>
    <xf numFmtId="0" fontId="24" fillId="0" borderId="0" applyNumberForma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7" fontId="18" fillId="0" borderId="0" applyFont="0" applyFill="0" applyBorder="0" applyAlignment="0" applyProtection="0"/>
    <xf numFmtId="166" fontId="46" fillId="0" borderId="0" applyFont="0" applyFill="0" applyBorder="0" applyAlignment="0" applyProtection="0"/>
    <xf numFmtId="165" fontId="41" fillId="0" borderId="0" applyFont="0" applyFill="0" applyBorder="0" applyAlignment="0" applyProtection="0"/>
    <xf numFmtId="166" fontId="7" fillId="0" borderId="0" applyFont="0" applyFill="0" applyBorder="0" applyAlignment="0" applyProtection="0"/>
    <xf numFmtId="165" fontId="46" fillId="0" borderId="0" applyFont="0" applyFill="0" applyBorder="0" applyAlignment="0" applyProtection="0"/>
    <xf numFmtId="165" fontId="18" fillId="0" borderId="0" applyFont="0" applyFill="0" applyBorder="0" applyAlignment="0" applyProtection="0"/>
    <xf numFmtId="0" fontId="25" fillId="4" borderId="0" applyNumberFormat="0" applyBorder="0" applyAlignment="0" applyProtection="0"/>
  </cellStyleXfs>
  <cellXfs count="415">
    <xf numFmtId="0" fontId="0" fillId="0" borderId="0" xfId="0"/>
    <xf numFmtId="0" fontId="28" fillId="0" borderId="10" xfId="0" applyFont="1" applyFill="1" applyBorder="1" applyAlignment="1" applyProtection="1">
      <alignment horizontal="left"/>
    </xf>
    <xf numFmtId="0" fontId="28" fillId="0" borderId="10" xfId="0" applyFont="1" applyFill="1" applyBorder="1" applyProtection="1"/>
    <xf numFmtId="168" fontId="29" fillId="0" borderId="10" xfId="0" applyNumberFormat="1" applyFont="1" applyFill="1" applyBorder="1" applyAlignment="1" applyProtection="1">
      <alignment horizontal="center"/>
    </xf>
    <xf numFmtId="49" fontId="29" fillId="0" borderId="11" xfId="0" applyNumberFormat="1" applyFont="1" applyFill="1" applyBorder="1" applyAlignment="1" applyProtection="1">
      <alignment horizontal="left" vertical="center" wrapText="1"/>
    </xf>
    <xf numFmtId="0" fontId="29" fillId="0" borderId="11" xfId="0" applyFont="1" applyFill="1" applyBorder="1" applyAlignment="1" applyProtection="1">
      <alignment horizontal="left" wrapText="1"/>
    </xf>
    <xf numFmtId="168" fontId="29" fillId="0" borderId="12" xfId="0" applyNumberFormat="1" applyFont="1" applyFill="1" applyBorder="1" applyAlignment="1" applyProtection="1">
      <alignment horizontal="center"/>
    </xf>
    <xf numFmtId="0" fontId="29" fillId="0" borderId="11" xfId="0" applyFont="1" applyFill="1" applyBorder="1" applyAlignment="1" applyProtection="1">
      <alignment horizontal="left" vertical="center" wrapText="1"/>
    </xf>
    <xf numFmtId="168" fontId="29" fillId="0" borderId="12" xfId="0" applyNumberFormat="1" applyFont="1" applyFill="1" applyBorder="1" applyAlignment="1" applyProtection="1">
      <alignment horizontal="center" vertical="center"/>
    </xf>
    <xf numFmtId="49" fontId="31" fillId="0" borderId="11" xfId="0" applyNumberFormat="1" applyFont="1" applyFill="1" applyBorder="1" applyAlignment="1" applyProtection="1">
      <alignment horizontal="left" vertical="center" wrapText="1"/>
    </xf>
    <xf numFmtId="0" fontId="28" fillId="0" borderId="10" xfId="0" applyFont="1" applyFill="1" applyBorder="1" applyAlignment="1" applyProtection="1">
      <alignment horizontal="center"/>
    </xf>
    <xf numFmtId="0" fontId="28" fillId="0" borderId="10" xfId="0" applyFont="1" applyBorder="1" applyProtection="1"/>
    <xf numFmtId="168" fontId="29" fillId="0" borderId="10" xfId="78" applyNumberFormat="1" applyFont="1" applyFill="1" applyBorder="1" applyAlignment="1" applyProtection="1">
      <alignment horizontal="center"/>
    </xf>
    <xf numFmtId="49" fontId="29" fillId="0" borderId="11" xfId="0" applyNumberFormat="1" applyFont="1" applyFill="1" applyBorder="1" applyAlignment="1" applyProtection="1">
      <alignment horizontal="center" vertical="center" wrapText="1"/>
    </xf>
    <xf numFmtId="0" fontId="29" fillId="0" borderId="11" xfId="0" applyFont="1" applyBorder="1" applyAlignment="1" applyProtection="1">
      <alignment horizontal="left" wrapText="1"/>
    </xf>
    <xf numFmtId="0" fontId="29" fillId="0" borderId="11" xfId="0" applyFont="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3" xfId="0" applyFont="1" applyBorder="1" applyAlignment="1" applyProtection="1">
      <alignment horizontal="left" vertical="center"/>
    </xf>
    <xf numFmtId="0" fontId="29" fillId="0" borderId="11" xfId="58" applyFont="1" applyFill="1" applyBorder="1" applyAlignment="1" applyProtection="1">
      <alignment horizontal="left" vertical="top" wrapText="1"/>
    </xf>
    <xf numFmtId="168" fontId="29" fillId="0" borderId="11" xfId="78" applyNumberFormat="1" applyFont="1" applyFill="1" applyBorder="1" applyAlignment="1" applyProtection="1">
      <alignment horizontal="center"/>
    </xf>
    <xf numFmtId="49" fontId="29" fillId="0" borderId="12" xfId="0" applyNumberFormat="1" applyFont="1" applyFill="1" applyBorder="1" applyAlignment="1" applyProtection="1">
      <alignment horizontal="center" vertical="center" wrapText="1"/>
    </xf>
    <xf numFmtId="0" fontId="29" fillId="0" borderId="11" xfId="58" applyFont="1" applyFill="1" applyBorder="1" applyAlignment="1" applyProtection="1">
      <alignment horizontal="left" vertical="top" wrapText="1" indent="3"/>
    </xf>
    <xf numFmtId="0" fontId="29" fillId="0" borderId="11" xfId="58" applyFont="1" applyFill="1" applyBorder="1" applyAlignment="1" applyProtection="1">
      <alignment horizontal="left" vertical="center" wrapText="1"/>
    </xf>
    <xf numFmtId="0" fontId="29" fillId="0" borderId="13" xfId="58" applyFont="1" applyFill="1" applyBorder="1" applyAlignment="1" applyProtection="1">
      <alignment horizontal="left" vertical="top" wrapText="1" indent="3"/>
    </xf>
    <xf numFmtId="168" fontId="29" fillId="0" borderId="14" xfId="78" applyNumberFormat="1" applyFont="1" applyFill="1" applyBorder="1" applyAlignment="1" applyProtection="1">
      <alignment horizontal="center"/>
    </xf>
    <xf numFmtId="0" fontId="32" fillId="0" borderId="10" xfId="0" applyFont="1" applyBorder="1" applyProtection="1"/>
    <xf numFmtId="168" fontId="29" fillId="24" borderId="10" xfId="0" applyNumberFormat="1" applyFont="1" applyFill="1" applyBorder="1" applyProtection="1"/>
    <xf numFmtId="168" fontId="29" fillId="24" borderId="12" xfId="0" applyNumberFormat="1" applyFont="1" applyFill="1" applyBorder="1" applyProtection="1"/>
    <xf numFmtId="168" fontId="29" fillId="24" borderId="11" xfId="0" applyNumberFormat="1" applyFont="1" applyFill="1" applyBorder="1" applyProtection="1"/>
    <xf numFmtId="168" fontId="29" fillId="24" borderId="11" xfId="0" applyNumberFormat="1" applyFont="1" applyFill="1" applyBorder="1" applyAlignment="1" applyProtection="1">
      <alignment vertical="center"/>
    </xf>
    <xf numFmtId="168" fontId="29" fillId="24" borderId="15" xfId="0" applyNumberFormat="1" applyFont="1" applyFill="1" applyBorder="1" applyProtection="1"/>
    <xf numFmtId="168" fontId="29" fillId="24" borderId="10" xfId="78" applyNumberFormat="1" applyFont="1" applyFill="1" applyBorder="1" applyAlignment="1" applyProtection="1">
      <alignment horizontal="right"/>
    </xf>
    <xf numFmtId="168" fontId="29" fillId="24" borderId="16" xfId="0" applyNumberFormat="1" applyFont="1" applyFill="1" applyBorder="1" applyProtection="1"/>
    <xf numFmtId="0" fontId="29" fillId="0" borderId="0" xfId="58" applyFont="1" applyFill="1" applyBorder="1" applyAlignment="1" applyProtection="1">
      <alignment horizontal="left" vertical="top" wrapText="1" indent="3"/>
    </xf>
    <xf numFmtId="168" fontId="0" fillId="0" borderId="0" xfId="0" applyNumberFormat="1"/>
    <xf numFmtId="49" fontId="29" fillId="26" borderId="11" xfId="0" applyNumberFormat="1" applyFont="1" applyFill="1" applyBorder="1" applyAlignment="1" applyProtection="1">
      <alignment horizontal="left" vertical="center" wrapText="1"/>
    </xf>
    <xf numFmtId="0" fontId="29" fillId="26" borderId="11" xfId="0" applyFont="1" applyFill="1" applyBorder="1" applyAlignment="1" applyProtection="1">
      <alignment horizontal="left" wrapText="1"/>
    </xf>
    <xf numFmtId="168" fontId="29" fillId="26" borderId="12" xfId="0" applyNumberFormat="1" applyFont="1" applyFill="1" applyBorder="1" applyAlignment="1" applyProtection="1">
      <alignment horizontal="center"/>
    </xf>
    <xf numFmtId="168" fontId="29" fillId="26" borderId="11" xfId="0" applyNumberFormat="1" applyFont="1" applyFill="1" applyBorder="1" applyProtection="1"/>
    <xf numFmtId="49" fontId="29" fillId="27" borderId="11" xfId="0" applyNumberFormat="1" applyFont="1" applyFill="1" applyBorder="1" applyAlignment="1" applyProtection="1">
      <alignment horizontal="left" vertical="center" wrapText="1"/>
    </xf>
    <xf numFmtId="0" fontId="29" fillId="27" borderId="11" xfId="58" applyFont="1" applyFill="1" applyBorder="1" applyAlignment="1" applyProtection="1">
      <alignment vertical="top" wrapText="1"/>
    </xf>
    <xf numFmtId="168" fontId="29" fillId="27" borderId="12" xfId="0" applyNumberFormat="1" applyFont="1" applyFill="1" applyBorder="1" applyAlignment="1" applyProtection="1">
      <alignment horizontal="center"/>
    </xf>
    <xf numFmtId="168" fontId="29" fillId="27" borderId="11" xfId="0" applyNumberFormat="1" applyFont="1" applyFill="1" applyBorder="1" applyAlignment="1" applyProtection="1">
      <alignment vertical="center"/>
    </xf>
    <xf numFmtId="49" fontId="29" fillId="26" borderId="11" xfId="0" applyNumberFormat="1" applyFont="1" applyFill="1" applyBorder="1" applyAlignment="1" applyProtection="1">
      <alignment horizontal="center" vertical="center" wrapText="1"/>
    </xf>
    <xf numFmtId="0" fontId="29" fillId="26" borderId="11" xfId="0" applyFont="1" applyFill="1" applyBorder="1" applyAlignment="1" applyProtection="1">
      <alignment horizontal="left" vertical="center" wrapText="1"/>
    </xf>
    <xf numFmtId="168" fontId="29" fillId="26" borderId="12" xfId="0" applyNumberFormat="1" applyFont="1" applyFill="1" applyBorder="1" applyAlignment="1" applyProtection="1">
      <alignment horizontal="center" vertical="center"/>
    </xf>
    <xf numFmtId="168" fontId="29" fillId="26" borderId="11" xfId="0" applyNumberFormat="1" applyFont="1" applyFill="1" applyBorder="1" applyAlignment="1" applyProtection="1">
      <alignment vertical="center"/>
    </xf>
    <xf numFmtId="0" fontId="29" fillId="26" borderId="11" xfId="58" applyFont="1" applyFill="1" applyBorder="1" applyAlignment="1" applyProtection="1">
      <alignment horizontal="left" vertical="top" wrapText="1"/>
    </xf>
    <xf numFmtId="168" fontId="29" fillId="26" borderId="11" xfId="78" applyNumberFormat="1" applyFont="1" applyFill="1" applyBorder="1" applyAlignment="1" applyProtection="1">
      <alignment horizontal="center"/>
    </xf>
    <xf numFmtId="168" fontId="29" fillId="27" borderId="11" xfId="0" applyNumberFormat="1" applyFont="1" applyFill="1" applyBorder="1" applyProtection="1"/>
    <xf numFmtId="49" fontId="29" fillId="28" borderId="11" xfId="0" applyNumberFormat="1" applyFont="1" applyFill="1" applyBorder="1" applyAlignment="1" applyProtection="1">
      <alignment horizontal="center" vertical="center" wrapText="1"/>
    </xf>
    <xf numFmtId="0" fontId="29" fillId="28" borderId="11" xfId="58" applyFont="1" applyFill="1" applyBorder="1" applyAlignment="1" applyProtection="1">
      <alignment horizontal="left" vertical="top" wrapText="1"/>
    </xf>
    <xf numFmtId="168" fontId="29" fillId="28" borderId="11" xfId="78" applyNumberFormat="1" applyFont="1" applyFill="1" applyBorder="1" applyAlignment="1" applyProtection="1">
      <alignment horizontal="center"/>
    </xf>
    <xf numFmtId="168" fontId="29" fillId="28" borderId="11" xfId="0" applyNumberFormat="1" applyFont="1" applyFill="1" applyBorder="1" applyProtection="1"/>
    <xf numFmtId="0" fontId="47" fillId="0" borderId="0" xfId="0" applyFont="1" applyAlignment="1">
      <alignment horizontal="center" vertical="center" wrapText="1"/>
    </xf>
    <xf numFmtId="168" fontId="29" fillId="24" borderId="12" xfId="0" applyNumberFormat="1" applyFont="1" applyFill="1" applyBorder="1" applyAlignment="1" applyProtection="1">
      <alignment vertical="center"/>
    </xf>
    <xf numFmtId="168" fontId="29" fillId="24" borderId="13" xfId="0" applyNumberFormat="1" applyFont="1" applyFill="1" applyBorder="1" applyAlignment="1" applyProtection="1">
      <alignment vertical="center"/>
    </xf>
    <xf numFmtId="168" fontId="29" fillId="24" borderId="14" xfId="0" applyNumberFormat="1" applyFont="1" applyFill="1" applyBorder="1" applyProtection="1"/>
    <xf numFmtId="168" fontId="29" fillId="0" borderId="12" xfId="0" applyNumberFormat="1" applyFont="1" applyBorder="1" applyProtection="1">
      <protection locked="0"/>
    </xf>
    <xf numFmtId="168" fontId="29" fillId="0" borderId="12" xfId="0" applyNumberFormat="1" applyFont="1" applyBorder="1" applyAlignment="1" applyProtection="1">
      <alignment vertical="center"/>
      <protection locked="0"/>
    </xf>
    <xf numFmtId="168" fontId="29" fillId="25" borderId="12" xfId="0" applyNumberFormat="1" applyFont="1" applyFill="1" applyBorder="1" applyProtection="1">
      <protection locked="0"/>
    </xf>
    <xf numFmtId="168" fontId="29" fillId="24" borderId="11" xfId="78" applyNumberFormat="1" applyFont="1" applyFill="1" applyBorder="1" applyAlignment="1" applyProtection="1">
      <alignment horizontal="right"/>
    </xf>
    <xf numFmtId="168" fontId="29" fillId="25" borderId="14" xfId="78" applyNumberFormat="1" applyFont="1" applyFill="1" applyBorder="1" applyAlignment="1" applyProtection="1">
      <alignment horizontal="right"/>
      <protection locked="0"/>
    </xf>
    <xf numFmtId="168" fontId="29" fillId="26" borderId="12" xfId="0" applyNumberFormat="1" applyFont="1" applyFill="1" applyBorder="1" applyProtection="1">
      <protection locked="0"/>
    </xf>
    <xf numFmtId="168" fontId="29" fillId="26" borderId="12" xfId="0" applyNumberFormat="1" applyFont="1" applyFill="1" applyBorder="1" applyAlignment="1" applyProtection="1">
      <alignment vertical="center"/>
      <protection locked="0"/>
    </xf>
    <xf numFmtId="168" fontId="29" fillId="26" borderId="11" xfId="78" applyNumberFormat="1" applyFont="1" applyFill="1" applyBorder="1" applyAlignment="1" applyProtection="1">
      <alignment horizontal="right"/>
    </xf>
    <xf numFmtId="168" fontId="29" fillId="27" borderId="11" xfId="78" applyNumberFormat="1" applyFont="1" applyFill="1" applyBorder="1" applyAlignment="1" applyProtection="1">
      <alignment horizontal="right"/>
    </xf>
    <xf numFmtId="0" fontId="47" fillId="0" borderId="17" xfId="0" applyFont="1" applyBorder="1" applyAlignment="1">
      <alignment horizontal="center" vertical="center" wrapText="1"/>
    </xf>
    <xf numFmtId="0" fontId="0" fillId="0" borderId="0" xfId="0" applyFill="1" applyAlignment="1">
      <alignment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right" vertical="center" wrapTex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right" vertical="center"/>
    </xf>
    <xf numFmtId="0" fontId="27" fillId="0" borderId="19" xfId="0" applyFont="1" applyFill="1" applyBorder="1" applyAlignment="1">
      <alignment horizontal="right" vertical="center" wrapText="1"/>
    </xf>
    <xf numFmtId="0" fontId="0" fillId="0" borderId="0" xfId="0" applyFill="1" applyBorder="1" applyAlignment="1">
      <alignment vertical="center"/>
    </xf>
    <xf numFmtId="0" fontId="2" fillId="0" borderId="21" xfId="0" applyFont="1" applyFill="1" applyBorder="1" applyAlignment="1">
      <alignment horizontal="center" vertical="center"/>
    </xf>
    <xf numFmtId="0" fontId="2" fillId="0" borderId="19" xfId="0" applyFont="1" applyFill="1" applyBorder="1" applyAlignment="1">
      <alignment horizontal="justify" vertical="center" wrapText="1"/>
    </xf>
    <xf numFmtId="2" fontId="2" fillId="0" borderId="19" xfId="0" applyNumberFormat="1" applyFont="1" applyFill="1" applyBorder="1" applyAlignment="1">
      <alignment horizontal="right" vertical="center"/>
    </xf>
    <xf numFmtId="170" fontId="1" fillId="0" borderId="19" xfId="0" applyNumberFormat="1" applyFont="1" applyFill="1" applyBorder="1" applyAlignment="1">
      <alignment horizontal="right" vertical="center"/>
    </xf>
    <xf numFmtId="170" fontId="2" fillId="0" borderId="0"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19" xfId="0" applyFont="1" applyFill="1" applyBorder="1" applyAlignment="1">
      <alignment horizontal="justify" vertical="center" wrapText="1"/>
    </xf>
    <xf numFmtId="1" fontId="2" fillId="0" borderId="19" xfId="0" applyNumberFormat="1" applyFont="1" applyFill="1" applyBorder="1" applyAlignment="1">
      <alignment horizontal="right" vertical="center"/>
    </xf>
    <xf numFmtId="0" fontId="1" fillId="0" borderId="23" xfId="0" applyFont="1" applyFill="1" applyBorder="1" applyAlignment="1">
      <alignment horizontal="center" vertical="center"/>
    </xf>
    <xf numFmtId="0" fontId="2" fillId="0" borderId="18" xfId="0" applyFont="1" applyFill="1" applyBorder="1" applyAlignment="1">
      <alignment horizontal="center" vertical="center"/>
    </xf>
    <xf numFmtId="1" fontId="2" fillId="0" borderId="19" xfId="0" applyNumberFormat="1" applyFont="1" applyFill="1" applyBorder="1" applyAlignment="1">
      <alignment horizontal="right" vertical="center" wrapText="1"/>
    </xf>
    <xf numFmtId="0" fontId="2" fillId="0" borderId="22" xfId="0" applyFont="1" applyFill="1" applyBorder="1" applyAlignment="1">
      <alignment horizontal="center" vertical="center"/>
    </xf>
    <xf numFmtId="1" fontId="2" fillId="0" borderId="0" xfId="0" applyNumberFormat="1" applyFont="1" applyFill="1" applyBorder="1" applyAlignment="1">
      <alignment horizontal="center" vertical="center"/>
    </xf>
    <xf numFmtId="1" fontId="1" fillId="0" borderId="19" xfId="0" applyNumberFormat="1" applyFont="1" applyFill="1" applyBorder="1" applyAlignment="1">
      <alignment horizontal="right" vertical="center" wrapText="1"/>
    </xf>
    <xf numFmtId="2" fontId="1" fillId="0" borderId="19" xfId="0" applyNumberFormat="1" applyFont="1" applyFill="1" applyBorder="1" applyAlignment="1">
      <alignment horizontal="right" vertical="center"/>
    </xf>
    <xf numFmtId="1" fontId="27" fillId="0" borderId="0" xfId="0" applyNumberFormat="1" applyFont="1" applyFill="1" applyBorder="1" applyAlignment="1">
      <alignment vertical="center" wrapText="1"/>
    </xf>
    <xf numFmtId="0" fontId="27" fillId="0" borderId="0" xfId="0" applyFont="1" applyFill="1" applyBorder="1" applyAlignment="1">
      <alignment vertical="center" wrapText="1"/>
    </xf>
    <xf numFmtId="2" fontId="2" fillId="26" borderId="19" xfId="0" applyNumberFormat="1" applyFont="1" applyFill="1" applyBorder="1" applyAlignment="1">
      <alignment horizontal="right" vertical="center"/>
    </xf>
    <xf numFmtId="171" fontId="0" fillId="0" borderId="0" xfId="0" applyNumberFormat="1" applyFill="1" applyBorder="1" applyAlignment="1">
      <alignment vertical="center"/>
    </xf>
    <xf numFmtId="165" fontId="1" fillId="0" borderId="19" xfId="72" applyFont="1" applyFill="1" applyBorder="1" applyAlignment="1">
      <alignment horizontal="right" vertical="center"/>
    </xf>
    <xf numFmtId="0" fontId="1"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19" xfId="0" applyFont="1" applyFill="1" applyBorder="1" applyAlignment="1">
      <alignment horizontal="justify" vertical="center"/>
    </xf>
    <xf numFmtId="1" fontId="1" fillId="0" borderId="19" xfId="0" applyNumberFormat="1" applyFont="1" applyFill="1" applyBorder="1" applyAlignment="1">
      <alignment horizontal="right" vertical="center"/>
    </xf>
    <xf numFmtId="2" fontId="1" fillId="0" borderId="19" xfId="72" applyNumberFormat="1" applyFont="1" applyFill="1" applyBorder="1" applyAlignment="1">
      <alignment horizontal="right" vertical="center"/>
    </xf>
    <xf numFmtId="2" fontId="0" fillId="0" borderId="0" xfId="0" applyNumberFormat="1" applyFill="1" applyBorder="1" applyAlignment="1">
      <alignment vertical="center"/>
    </xf>
    <xf numFmtId="0" fontId="2" fillId="0" borderId="20" xfId="0" applyFont="1" applyFill="1" applyBorder="1" applyAlignment="1">
      <alignment horizontal="center" vertical="center"/>
    </xf>
    <xf numFmtId="16" fontId="1" fillId="0" borderId="22" xfId="0" applyNumberFormat="1" applyFont="1" applyFill="1" applyBorder="1" applyAlignment="1">
      <alignment horizontal="center" vertical="center"/>
    </xf>
    <xf numFmtId="165" fontId="1" fillId="26" borderId="19" xfId="72" applyFont="1" applyFill="1" applyBorder="1" applyAlignment="1">
      <alignment horizontal="right" vertical="center"/>
    </xf>
    <xf numFmtId="2" fontId="1" fillId="26" borderId="19" xfId="72" applyNumberFormat="1" applyFont="1" applyFill="1" applyBorder="1" applyAlignment="1">
      <alignment horizontal="right" vertical="center"/>
    </xf>
    <xf numFmtId="170" fontId="2" fillId="0" borderId="19" xfId="0" applyNumberFormat="1" applyFont="1" applyFill="1" applyBorder="1" applyAlignment="1">
      <alignment horizontal="right" vertical="center"/>
    </xf>
    <xf numFmtId="0" fontId="33" fillId="0" borderId="19" xfId="0" applyFont="1" applyFill="1" applyBorder="1" applyAlignment="1">
      <alignment vertical="center"/>
    </xf>
    <xf numFmtId="1" fontId="33" fillId="0" borderId="19" xfId="0" applyNumberFormat="1" applyFont="1" applyFill="1" applyBorder="1" applyAlignment="1">
      <alignment horizontal="right" vertical="center"/>
    </xf>
    <xf numFmtId="0" fontId="1" fillId="0" borderId="0" xfId="0" applyFont="1" applyFill="1" applyAlignment="1">
      <alignment vertical="center"/>
    </xf>
    <xf numFmtId="170" fontId="1" fillId="0" borderId="19" xfId="72" applyNumberFormat="1" applyFont="1" applyFill="1" applyBorder="1" applyAlignment="1">
      <alignment horizontal="right" vertical="center"/>
    </xf>
    <xf numFmtId="2" fontId="1" fillId="26" borderId="19" xfId="0" applyNumberFormat="1" applyFont="1" applyFill="1" applyBorder="1" applyAlignment="1">
      <alignment horizontal="right" vertical="center"/>
    </xf>
    <xf numFmtId="0" fontId="1" fillId="0" borderId="19" xfId="72" applyNumberFormat="1" applyFont="1" applyFill="1" applyBorder="1" applyAlignment="1">
      <alignment horizontal="right" vertical="center"/>
    </xf>
    <xf numFmtId="0" fontId="1" fillId="26" borderId="19" xfId="0" applyNumberFormat="1" applyFont="1" applyFill="1" applyBorder="1" applyAlignment="1">
      <alignment horizontal="right" vertical="center"/>
    </xf>
    <xf numFmtId="165" fontId="2" fillId="0" borderId="19" xfId="72" applyFont="1" applyFill="1" applyBorder="1" applyAlignment="1">
      <alignment horizontal="right" vertical="center"/>
    </xf>
    <xf numFmtId="0" fontId="2" fillId="0" borderId="2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41" applyFont="1" applyFill="1" applyBorder="1" applyAlignment="1">
      <alignment horizontal="justify" vertical="center" wrapText="1"/>
    </xf>
    <xf numFmtId="2" fontId="0" fillId="0" borderId="19" xfId="0" applyNumberFormat="1" applyFill="1" applyBorder="1" applyAlignment="1">
      <alignment horizontal="right" vertical="center"/>
    </xf>
    <xf numFmtId="0" fontId="2" fillId="0" borderId="19" xfId="0" applyFont="1" applyBorder="1" applyAlignment="1">
      <alignment horizontal="center" vertical="center" wrapText="1"/>
    </xf>
    <xf numFmtId="0" fontId="2" fillId="0" borderId="19" xfId="43" applyFont="1" applyBorder="1" applyAlignment="1">
      <alignment horizontal="center" vertical="center" wrapText="1"/>
    </xf>
    <xf numFmtId="172" fontId="2" fillId="0" borderId="19" xfId="72" applyNumberFormat="1" applyFont="1" applyFill="1" applyBorder="1" applyAlignment="1">
      <alignment horizontal="center" vertical="center" wrapText="1"/>
    </xf>
    <xf numFmtId="165" fontId="2" fillId="0" borderId="19" xfId="72" applyNumberFormat="1" applyFont="1" applyFill="1" applyBorder="1" applyAlignment="1">
      <alignment horizontal="center" vertical="center" wrapText="1"/>
    </xf>
    <xf numFmtId="49" fontId="1" fillId="0" borderId="19" xfId="0" applyNumberFormat="1" applyFont="1" applyBorder="1" applyAlignment="1">
      <alignment horizontal="center" vertical="center"/>
    </xf>
    <xf numFmtId="0" fontId="1" fillId="0" borderId="19" xfId="0" applyFont="1" applyBorder="1" applyAlignment="1">
      <alignment vertical="center"/>
    </xf>
    <xf numFmtId="172" fontId="1" fillId="0" borderId="19" xfId="0" applyNumberFormat="1" applyFont="1" applyBorder="1" applyAlignment="1">
      <alignment vertical="center"/>
    </xf>
    <xf numFmtId="172" fontId="1" fillId="26" borderId="19" xfId="72" applyNumberFormat="1" applyFont="1" applyFill="1" applyBorder="1" applyAlignment="1">
      <alignment horizontal="center" vertical="center"/>
    </xf>
    <xf numFmtId="172" fontId="1" fillId="0" borderId="19" xfId="72" applyNumberFormat="1" applyFont="1" applyFill="1" applyBorder="1" applyAlignment="1">
      <alignment horizontal="center" vertical="center"/>
    </xf>
    <xf numFmtId="0" fontId="1" fillId="0" borderId="19" xfId="0" applyNumberFormat="1" applyFont="1" applyBorder="1" applyAlignment="1">
      <alignment vertical="center" wrapText="1"/>
    </xf>
    <xf numFmtId="172" fontId="1" fillId="0" borderId="19" xfId="0" applyNumberFormat="1" applyFont="1" applyBorder="1" applyAlignment="1">
      <alignment vertical="center" wrapText="1"/>
    </xf>
    <xf numFmtId="0" fontId="1" fillId="0" borderId="19" xfId="0" applyFont="1" applyBorder="1" applyAlignment="1">
      <alignment horizontal="right" vertical="center"/>
    </xf>
    <xf numFmtId="172" fontId="1" fillId="0" borderId="19" xfId="0" applyNumberFormat="1" applyFont="1" applyBorder="1" applyAlignment="1">
      <alignment horizontal="right" vertical="center"/>
    </xf>
    <xf numFmtId="172" fontId="0" fillId="0" borderId="19" xfId="0" applyNumberFormat="1" applyFill="1" applyBorder="1" applyAlignment="1">
      <alignment vertical="center"/>
    </xf>
    <xf numFmtId="165" fontId="1" fillId="0" borderId="19" xfId="72" applyNumberFormat="1" applyFont="1" applyFill="1" applyBorder="1" applyAlignment="1">
      <alignment horizontal="center" vertical="center"/>
    </xf>
    <xf numFmtId="0" fontId="1" fillId="0" borderId="19" xfId="0" applyFont="1" applyBorder="1" applyAlignment="1">
      <alignment vertical="center" wrapText="1"/>
    </xf>
    <xf numFmtId="49" fontId="1" fillId="0" borderId="19" xfId="43" applyNumberFormat="1" applyFont="1" applyFill="1" applyBorder="1" applyAlignment="1">
      <alignment horizontal="center" vertical="center"/>
    </xf>
    <xf numFmtId="0" fontId="34" fillId="0" borderId="19" xfId="43" applyFont="1" applyFill="1" applyBorder="1" applyAlignment="1">
      <alignment horizontal="left" vertical="center" wrapText="1"/>
    </xf>
    <xf numFmtId="165" fontId="2" fillId="0" borderId="19" xfId="72" applyNumberFormat="1" applyFont="1" applyFill="1" applyBorder="1" applyAlignment="1">
      <alignment horizontal="center" vertical="center"/>
    </xf>
    <xf numFmtId="0" fontId="1" fillId="0" borderId="19" xfId="43" applyFont="1" applyFill="1" applyBorder="1" applyAlignment="1">
      <alignment horizontal="left" vertical="center" wrapText="1" indent="3"/>
    </xf>
    <xf numFmtId="49" fontId="1" fillId="0" borderId="0" xfId="43" applyNumberFormat="1" applyFont="1" applyFill="1" applyBorder="1" applyAlignment="1">
      <alignment horizontal="center" vertical="center"/>
    </xf>
    <xf numFmtId="0" fontId="1" fillId="0" borderId="0" xfId="43" applyFont="1" applyFill="1" applyBorder="1" applyAlignment="1">
      <alignment horizontal="left" vertical="center" wrapText="1" indent="3"/>
    </xf>
    <xf numFmtId="165" fontId="1" fillId="0" borderId="0" xfId="72" applyNumberFormat="1" applyFont="1" applyFill="1" applyBorder="1" applyAlignment="1">
      <alignment horizontal="center" vertical="center"/>
    </xf>
    <xf numFmtId="0" fontId="2" fillId="0" borderId="0" xfId="0" applyFont="1" applyFill="1" applyBorder="1" applyAlignment="1">
      <alignment horizontal="left" vertical="center"/>
    </xf>
    <xf numFmtId="0" fontId="50" fillId="0" borderId="0" xfId="0" applyFont="1" applyFill="1" applyBorder="1" applyAlignment="1">
      <alignment horizontal="left" vertical="center" wrapText="1"/>
    </xf>
    <xf numFmtId="169" fontId="51" fillId="0" borderId="0" xfId="0" applyNumberFormat="1" applyFont="1" applyFill="1" applyBorder="1" applyAlignment="1">
      <alignment vertical="center"/>
    </xf>
    <xf numFmtId="0" fontId="1" fillId="29" borderId="19" xfId="0" applyFont="1" applyFill="1" applyBorder="1" applyAlignment="1">
      <alignment horizontal="center" vertical="center"/>
    </xf>
    <xf numFmtId="0" fontId="1" fillId="29" borderId="19" xfId="0" applyFont="1" applyFill="1" applyBorder="1" applyAlignment="1">
      <alignment horizontal="left" vertical="center" wrapText="1"/>
    </xf>
    <xf numFmtId="164" fontId="1" fillId="0" borderId="19" xfId="0" applyNumberFormat="1" applyFont="1" applyFill="1" applyBorder="1" applyAlignment="1">
      <alignment horizontal="center" vertical="center"/>
    </xf>
    <xf numFmtId="164" fontId="1" fillId="29" borderId="19" xfId="0" applyNumberFormat="1" applyFont="1" applyFill="1" applyBorder="1" applyAlignment="1">
      <alignment horizontal="center" vertical="center"/>
    </xf>
    <xf numFmtId="0" fontId="0" fillId="0" borderId="0" xfId="0" applyAlignment="1">
      <alignment vertical="center"/>
    </xf>
    <xf numFmtId="0" fontId="1" fillId="0" borderId="19" xfId="0" applyFont="1" applyFill="1" applyBorder="1" applyAlignment="1">
      <alignment vertical="center"/>
    </xf>
    <xf numFmtId="0" fontId="35" fillId="0" borderId="19" xfId="0" applyFont="1" applyFill="1" applyBorder="1" applyAlignment="1">
      <alignment horizontal="center" vertical="center"/>
    </xf>
    <xf numFmtId="2" fontId="35" fillId="0" borderId="19" xfId="0" applyNumberFormat="1" applyFont="1" applyFill="1" applyBorder="1" applyAlignment="1">
      <alignment horizontal="center" vertical="center"/>
    </xf>
    <xf numFmtId="1" fontId="0" fillId="0" borderId="19" xfId="0" applyNumberFormat="1" applyFill="1" applyBorder="1" applyAlignment="1">
      <alignment vertical="center"/>
    </xf>
    <xf numFmtId="0" fontId="33" fillId="0" borderId="19" xfId="0" applyFont="1" applyFill="1" applyBorder="1" applyAlignment="1">
      <alignment horizontal="left" vertical="center" indent="3"/>
    </xf>
    <xf numFmtId="2" fontId="33" fillId="0" borderId="19" xfId="0" applyNumberFormat="1" applyFont="1" applyFill="1" applyBorder="1" applyAlignment="1">
      <alignment horizontal="center" vertical="center"/>
    </xf>
    <xf numFmtId="165" fontId="33" fillId="0" borderId="19" xfId="72" applyFont="1" applyFill="1" applyBorder="1" applyAlignment="1">
      <alignment horizontal="center" vertical="center"/>
    </xf>
    <xf numFmtId="165" fontId="33" fillId="0" borderId="19" xfId="72" applyFont="1" applyFill="1" applyBorder="1" applyAlignment="1">
      <alignment horizontal="left" vertical="center" indent="1"/>
    </xf>
    <xf numFmtId="0" fontId="33" fillId="0" borderId="19" xfId="0" applyFont="1" applyFill="1" applyBorder="1" applyAlignment="1">
      <alignment horizontal="left" vertical="center" indent="1"/>
    </xf>
    <xf numFmtId="170" fontId="33" fillId="0" borderId="19" xfId="0" applyNumberFormat="1" applyFont="1" applyFill="1" applyBorder="1" applyAlignment="1">
      <alignment horizontal="center" vertical="center"/>
    </xf>
    <xf numFmtId="170" fontId="35" fillId="0" borderId="19" xfId="0" applyNumberFormat="1" applyFont="1" applyFill="1" applyBorder="1" applyAlignment="1">
      <alignment horizontal="center" vertical="center"/>
    </xf>
    <xf numFmtId="165" fontId="33" fillId="0" borderId="19" xfId="72" applyFont="1" applyFill="1" applyBorder="1" applyAlignment="1">
      <alignment vertical="center"/>
    </xf>
    <xf numFmtId="9" fontId="33" fillId="0" borderId="19" xfId="66" applyFont="1" applyFill="1" applyBorder="1" applyAlignment="1">
      <alignment vertical="center"/>
    </xf>
    <xf numFmtId="0" fontId="35" fillId="26" borderId="19" xfId="0" applyFont="1" applyFill="1" applyBorder="1" applyAlignment="1">
      <alignment vertical="center"/>
    </xf>
    <xf numFmtId="165" fontId="33" fillId="0" borderId="19" xfId="71" applyFont="1" applyFill="1" applyBorder="1" applyAlignment="1">
      <alignment vertical="center"/>
    </xf>
    <xf numFmtId="165" fontId="52" fillId="0" borderId="19" xfId="71" applyFont="1" applyFill="1" applyBorder="1" applyAlignment="1">
      <alignment vertical="center"/>
    </xf>
    <xf numFmtId="165" fontId="46" fillId="0" borderId="19" xfId="71" applyFont="1" applyFill="1" applyBorder="1" applyAlignment="1">
      <alignment vertical="center"/>
    </xf>
    <xf numFmtId="0" fontId="1" fillId="0" borderId="0" xfId="0" applyFont="1" applyFill="1" applyAlignment="1">
      <alignment vertical="center" wrapText="1"/>
    </xf>
    <xf numFmtId="9" fontId="46" fillId="0" borderId="0" xfId="66" applyFont="1" applyFill="1" applyAlignment="1">
      <alignment vertical="center"/>
    </xf>
    <xf numFmtId="0" fontId="36" fillId="0" borderId="19" xfId="50" applyNumberFormat="1" applyFont="1" applyFill="1" applyBorder="1" applyAlignment="1" applyProtection="1">
      <alignment horizontal="left" vertical="center" wrapText="1"/>
    </xf>
    <xf numFmtId="1" fontId="33" fillId="0" borderId="19" xfId="0" applyNumberFormat="1" applyFont="1" applyFill="1" applyBorder="1" applyAlignment="1">
      <alignment horizontal="center" vertical="center"/>
    </xf>
    <xf numFmtId="165" fontId="33" fillId="0" borderId="19" xfId="71" applyFont="1" applyFill="1" applyBorder="1" applyAlignment="1">
      <alignment horizontal="center" vertical="center"/>
    </xf>
    <xf numFmtId="165" fontId="52" fillId="0" borderId="19" xfId="71" applyFont="1" applyFill="1" applyBorder="1" applyAlignment="1">
      <alignment horizontal="center" vertical="center"/>
    </xf>
    <xf numFmtId="0" fontId="33" fillId="0" borderId="19" xfId="0" applyNumberFormat="1" applyFont="1" applyFill="1" applyBorder="1" applyAlignment="1">
      <alignment horizontal="left" vertical="center"/>
    </xf>
    <xf numFmtId="1" fontId="33" fillId="0" borderId="19" xfId="72" applyNumberFormat="1" applyFont="1" applyFill="1" applyBorder="1" applyAlignment="1">
      <alignment horizontal="center" vertical="center"/>
    </xf>
    <xf numFmtId="170" fontId="33" fillId="0" borderId="19" xfId="72" applyNumberFormat="1" applyFont="1" applyFill="1" applyBorder="1" applyAlignment="1">
      <alignment horizontal="center" vertical="center"/>
    </xf>
    <xf numFmtId="170" fontId="52" fillId="0" borderId="19" xfId="72" applyNumberFormat="1" applyFont="1" applyFill="1" applyBorder="1" applyAlignment="1">
      <alignment horizontal="center" vertical="center"/>
    </xf>
    <xf numFmtId="170" fontId="52" fillId="0" borderId="19" xfId="0" applyNumberFormat="1" applyFont="1" applyFill="1" applyBorder="1" applyAlignment="1">
      <alignment horizontal="center" vertical="center"/>
    </xf>
    <xf numFmtId="0" fontId="35" fillId="0" borderId="19" xfId="0" applyFont="1" applyFill="1" applyBorder="1" applyAlignment="1">
      <alignment vertical="center"/>
    </xf>
    <xf numFmtId="0" fontId="33" fillId="0" borderId="19" xfId="0" applyFont="1" applyFill="1" applyBorder="1" applyAlignment="1">
      <alignment horizontal="left" vertical="center"/>
    </xf>
    <xf numFmtId="1" fontId="36" fillId="0" borderId="19" xfId="57" applyNumberFormat="1" applyFont="1" applyFill="1" applyBorder="1" applyAlignment="1" applyProtection="1">
      <alignment horizontal="left" vertical="center" wrapText="1"/>
    </xf>
    <xf numFmtId="0" fontId="36" fillId="0" borderId="19" xfId="37" applyFont="1" applyFill="1" applyBorder="1" applyAlignment="1" applyProtection="1">
      <alignment horizontal="left" vertical="center" wrapText="1"/>
    </xf>
    <xf numFmtId="0" fontId="37" fillId="0" borderId="19" xfId="0" applyFont="1" applyFill="1" applyBorder="1" applyAlignment="1">
      <alignment vertical="center"/>
    </xf>
    <xf numFmtId="0" fontId="53" fillId="0" borderId="19" xfId="0" applyFont="1" applyFill="1" applyBorder="1" applyAlignment="1">
      <alignment vertical="center"/>
    </xf>
    <xf numFmtId="1" fontId="52" fillId="0" borderId="19" xfId="0" applyNumberFormat="1" applyFont="1" applyFill="1" applyBorder="1" applyAlignment="1">
      <alignment horizontal="center" vertical="center"/>
    </xf>
    <xf numFmtId="0" fontId="33" fillId="26" borderId="19" xfId="0" applyFont="1" applyFill="1" applyBorder="1" applyAlignment="1">
      <alignment horizontal="left" vertical="center" indent="1"/>
    </xf>
    <xf numFmtId="0" fontId="33" fillId="0" borderId="19" xfId="0" applyFont="1" applyFill="1" applyBorder="1" applyAlignment="1">
      <alignment horizontal="left" vertical="center" indent="2"/>
    </xf>
    <xf numFmtId="1" fontId="1" fillId="0" borderId="19" xfId="0" applyNumberFormat="1" applyFont="1" applyFill="1" applyBorder="1" applyAlignment="1">
      <alignment vertical="center"/>
    </xf>
    <xf numFmtId="170" fontId="1" fillId="0" borderId="19" xfId="0" applyNumberFormat="1" applyFont="1" applyFill="1" applyBorder="1" applyAlignment="1">
      <alignment vertical="center"/>
    </xf>
    <xf numFmtId="0" fontId="1" fillId="29" borderId="0" xfId="59" applyFont="1" applyFill="1" applyBorder="1" applyAlignment="1">
      <alignment vertical="center"/>
    </xf>
    <xf numFmtId="0" fontId="1" fillId="0" borderId="0" xfId="59" applyFont="1" applyFill="1" applyAlignment="1">
      <alignment vertical="center"/>
    </xf>
    <xf numFmtId="0" fontId="54" fillId="0" borderId="0" xfId="56" applyFont="1" applyFill="1" applyAlignment="1">
      <alignment vertical="center"/>
    </xf>
    <xf numFmtId="0" fontId="55" fillId="0" borderId="0" xfId="56" applyFont="1" applyFill="1" applyAlignment="1">
      <alignment horizontal="center" vertical="center"/>
    </xf>
    <xf numFmtId="0" fontId="56" fillId="0" borderId="0" xfId="56" applyFont="1" applyAlignment="1">
      <alignment horizontal="center" vertical="center"/>
    </xf>
    <xf numFmtId="0" fontId="38" fillId="0" borderId="0" xfId="41" applyFont="1" applyFill="1" applyAlignment="1">
      <alignment vertical="center"/>
    </xf>
    <xf numFmtId="0" fontId="57" fillId="30" borderId="0" xfId="56" applyFont="1" applyFill="1" applyAlignment="1">
      <alignment horizontal="center" vertical="center"/>
    </xf>
    <xf numFmtId="0" fontId="58" fillId="30" borderId="0" xfId="56" applyFont="1" applyFill="1" applyAlignment="1">
      <alignment horizontal="center" vertical="center" wrapText="1"/>
    </xf>
    <xf numFmtId="0" fontId="56" fillId="0" borderId="0" xfId="56" applyFont="1" applyFill="1" applyAlignment="1">
      <alignment horizontal="center" vertical="center"/>
    </xf>
    <xf numFmtId="173" fontId="59" fillId="0" borderId="0" xfId="77" applyNumberFormat="1" applyFont="1" applyAlignment="1">
      <alignment horizontal="center" vertical="center"/>
    </xf>
    <xf numFmtId="173" fontId="60" fillId="0" borderId="0" xfId="77" applyNumberFormat="1" applyFont="1" applyAlignment="1">
      <alignment horizontal="center" vertical="center"/>
    </xf>
    <xf numFmtId="0" fontId="59" fillId="0" borderId="0" xfId="41" applyFont="1" applyFill="1" applyAlignment="1">
      <alignment vertical="center" wrapText="1"/>
    </xf>
    <xf numFmtId="0" fontId="59" fillId="0" borderId="0" xfId="56" applyFont="1" applyAlignment="1">
      <alignment vertical="center" wrapText="1"/>
    </xf>
    <xf numFmtId="0" fontId="38" fillId="0" borderId="0" xfId="42" applyFont="1" applyFill="1" applyAlignment="1">
      <alignment vertical="center"/>
    </xf>
    <xf numFmtId="1" fontId="56" fillId="0" borderId="0" xfId="56" applyNumberFormat="1" applyFont="1" applyFill="1" applyAlignment="1">
      <alignment horizontal="center" vertical="center"/>
    </xf>
    <xf numFmtId="172" fontId="60" fillId="0" borderId="0" xfId="77" applyNumberFormat="1" applyFont="1" applyAlignment="1">
      <alignment horizontal="center" vertical="center"/>
    </xf>
    <xf numFmtId="172" fontId="59" fillId="0" borderId="0" xfId="77" applyNumberFormat="1" applyFont="1" applyAlignment="1">
      <alignment horizontal="center" vertical="center"/>
    </xf>
    <xf numFmtId="0" fontId="61" fillId="0" borderId="0" xfId="56" applyFont="1" applyFill="1" applyAlignment="1">
      <alignment horizontal="center" vertical="center"/>
    </xf>
    <xf numFmtId="172" fontId="59" fillId="0" borderId="0" xfId="77" applyNumberFormat="1" applyFont="1" applyAlignment="1">
      <alignment horizontal="center" vertical="center" wrapText="1"/>
    </xf>
    <xf numFmtId="174" fontId="56" fillId="0" borderId="0" xfId="56" applyNumberFormat="1" applyFont="1" applyAlignment="1">
      <alignment vertical="center"/>
    </xf>
    <xf numFmtId="0" fontId="56" fillId="0" borderId="0" xfId="56" applyFont="1" applyAlignment="1">
      <alignment vertical="center"/>
    </xf>
    <xf numFmtId="0" fontId="1" fillId="0" borderId="0" xfId="0" applyFont="1" applyAlignment="1">
      <alignment vertical="center"/>
    </xf>
    <xf numFmtId="0" fontId="38" fillId="0" borderId="0" xfId="41" applyFont="1" applyFill="1" applyAlignment="1">
      <alignment vertical="center" wrapText="1"/>
    </xf>
    <xf numFmtId="0" fontId="61" fillId="0" borderId="0" xfId="56" applyFont="1" applyAlignment="1">
      <alignment horizontal="center" vertical="center"/>
    </xf>
    <xf numFmtId="165" fontId="59" fillId="0" borderId="0" xfId="77" applyNumberFormat="1" applyFont="1" applyAlignment="1">
      <alignment horizontal="center" vertical="center"/>
    </xf>
    <xf numFmtId="0" fontId="59" fillId="0" borderId="0" xfId="56" applyFont="1" applyAlignment="1">
      <alignment horizontal="center" vertical="center"/>
    </xf>
    <xf numFmtId="4" fontId="56" fillId="0" borderId="0" xfId="56" applyNumberFormat="1" applyFont="1" applyAlignment="1">
      <alignment horizontal="center" vertical="center"/>
    </xf>
    <xf numFmtId="0" fontId="60" fillId="31" borderId="0" xfId="56" applyFont="1" applyFill="1" applyAlignment="1">
      <alignment horizontal="center" vertical="center"/>
    </xf>
    <xf numFmtId="172" fontId="60" fillId="31" borderId="0" xfId="77" applyNumberFormat="1" applyFont="1" applyFill="1" applyAlignment="1">
      <alignment horizontal="center" vertical="center"/>
    </xf>
    <xf numFmtId="173" fontId="60" fillId="31" borderId="0" xfId="77" applyNumberFormat="1" applyFont="1" applyFill="1" applyAlignment="1">
      <alignment horizontal="center" vertical="center"/>
    </xf>
    <xf numFmtId="0" fontId="59" fillId="0" borderId="0" xfId="56" applyFont="1" applyAlignment="1">
      <alignment horizontal="right" vertical="center"/>
    </xf>
    <xf numFmtId="175" fontId="59" fillId="0" borderId="0" xfId="67" applyNumberFormat="1" applyFont="1" applyAlignment="1">
      <alignment horizontal="center" vertical="center"/>
    </xf>
    <xf numFmtId="176" fontId="55" fillId="0" borderId="0" xfId="56" applyNumberFormat="1" applyFont="1" applyAlignment="1">
      <alignment horizontal="center" vertical="center"/>
    </xf>
    <xf numFmtId="0" fontId="60" fillId="0" borderId="0" xfId="56" applyFont="1" applyAlignment="1">
      <alignment horizontal="right" vertical="center"/>
    </xf>
    <xf numFmtId="174" fontId="56" fillId="0" borderId="0" xfId="56" applyNumberFormat="1" applyFont="1" applyAlignment="1">
      <alignment horizontal="center" vertical="center"/>
    </xf>
    <xf numFmtId="0" fontId="60" fillId="0" borderId="0" xfId="56" applyFont="1" applyAlignment="1">
      <alignment horizontal="center" vertical="center"/>
    </xf>
    <xf numFmtId="0" fontId="55" fillId="0" borderId="0" xfId="56" applyFont="1" applyAlignment="1">
      <alignment horizontal="center" vertical="center" wrapText="1"/>
    </xf>
    <xf numFmtId="3" fontId="56" fillId="0" borderId="0" xfId="56" applyNumberFormat="1" applyFont="1" applyAlignment="1">
      <alignment horizontal="center" vertical="center"/>
    </xf>
    <xf numFmtId="0" fontId="58" fillId="30" borderId="0" xfId="56" applyFont="1" applyFill="1" applyAlignment="1">
      <alignment horizontal="center" vertical="center"/>
    </xf>
    <xf numFmtId="0" fontId="62" fillId="31" borderId="0" xfId="56" applyFont="1" applyFill="1" applyAlignment="1">
      <alignment horizontal="center" vertical="center"/>
    </xf>
    <xf numFmtId="172" fontId="62" fillId="31" borderId="0" xfId="77" applyNumberFormat="1" applyFont="1" applyFill="1" applyAlignment="1">
      <alignment horizontal="center" vertical="center"/>
    </xf>
    <xf numFmtId="0" fontId="63" fillId="0" borderId="0" xfId="56" applyFont="1" applyAlignment="1">
      <alignment horizontal="right" vertical="center"/>
    </xf>
    <xf numFmtId="172" fontId="63" fillId="0" borderId="0" xfId="77" applyNumberFormat="1" applyFont="1" applyAlignment="1">
      <alignment horizontal="center" vertical="center"/>
    </xf>
    <xf numFmtId="0" fontId="64" fillId="0" borderId="0" xfId="56" applyFont="1" applyAlignment="1">
      <alignment horizontal="center" vertical="center"/>
    </xf>
    <xf numFmtId="172" fontId="64" fillId="0" borderId="0" xfId="77" applyNumberFormat="1" applyFont="1" applyAlignment="1">
      <alignment horizontal="center" vertical="center"/>
    </xf>
    <xf numFmtId="3" fontId="59" fillId="0" borderId="0" xfId="56" applyNumberFormat="1" applyFont="1" applyAlignment="1">
      <alignment horizontal="right" vertical="center"/>
    </xf>
    <xf numFmtId="0" fontId="56" fillId="0" borderId="0" xfId="56" applyFont="1" applyAlignment="1">
      <alignment horizontal="right" vertical="center"/>
    </xf>
    <xf numFmtId="1" fontId="56" fillId="0" borderId="0" xfId="56" applyNumberFormat="1" applyFont="1" applyAlignment="1">
      <alignment vertical="center"/>
    </xf>
    <xf numFmtId="172" fontId="62" fillId="31" borderId="0" xfId="56" applyNumberFormat="1" applyFont="1" applyFill="1" applyAlignment="1">
      <alignment horizontal="center" vertical="center"/>
    </xf>
    <xf numFmtId="0" fontId="38" fillId="26" borderId="0" xfId="41" applyFont="1" applyFill="1" applyAlignment="1">
      <alignment vertical="center" wrapText="1"/>
    </xf>
    <xf numFmtId="0" fontId="60" fillId="31" borderId="0" xfId="56" applyFont="1" applyFill="1" applyAlignment="1">
      <alignment horizontal="right" vertical="center"/>
    </xf>
    <xf numFmtId="172" fontId="60" fillId="31" borderId="0" xfId="56" applyNumberFormat="1" applyFont="1" applyFill="1" applyAlignment="1">
      <alignment horizontal="center" vertical="center"/>
    </xf>
    <xf numFmtId="172" fontId="59" fillId="0" borderId="0" xfId="56" applyNumberFormat="1" applyFont="1" applyAlignment="1">
      <alignment horizontal="center" vertical="center"/>
    </xf>
    <xf numFmtId="9" fontId="59" fillId="0" borderId="0" xfId="65" applyFont="1" applyAlignment="1">
      <alignment horizontal="center" vertical="center"/>
    </xf>
    <xf numFmtId="3" fontId="55" fillId="0" borderId="0" xfId="56" applyNumberFormat="1" applyFont="1" applyAlignment="1">
      <alignment horizontal="center" vertical="center"/>
    </xf>
    <xf numFmtId="172" fontId="60" fillId="0" borderId="0" xfId="76" applyNumberFormat="1" applyFont="1" applyAlignment="1">
      <alignment horizontal="center" vertical="center"/>
    </xf>
    <xf numFmtId="172" fontId="65" fillId="0" borderId="0" xfId="56" applyNumberFormat="1" applyFont="1" applyAlignment="1">
      <alignment horizontal="center" vertical="center"/>
    </xf>
    <xf numFmtId="172" fontId="59" fillId="0" borderId="0" xfId="76" applyNumberFormat="1" applyFont="1" applyAlignment="1">
      <alignment horizontal="center" vertical="center"/>
    </xf>
    <xf numFmtId="9" fontId="65" fillId="26" borderId="0" xfId="67" applyFont="1" applyFill="1" applyAlignment="1">
      <alignment horizontal="center" vertical="center"/>
    </xf>
    <xf numFmtId="172" fontId="55" fillId="0" borderId="0" xfId="77" applyNumberFormat="1" applyFont="1" applyAlignment="1">
      <alignment horizontal="center" vertical="center"/>
    </xf>
    <xf numFmtId="0" fontId="60" fillId="0" borderId="0" xfId="56" applyFont="1" applyAlignment="1">
      <alignment horizontal="center" vertical="center" wrapText="1"/>
    </xf>
    <xf numFmtId="0" fontId="59" fillId="0" borderId="0" xfId="0" applyFont="1" applyAlignment="1">
      <alignment vertical="center" wrapText="1"/>
    </xf>
    <xf numFmtId="0" fontId="1" fillId="0" borderId="0" xfId="41" applyFont="1" applyFill="1" applyAlignment="1">
      <alignment vertical="center"/>
    </xf>
    <xf numFmtId="0" fontId="1" fillId="0" borderId="0" xfId="0" applyFont="1" applyAlignment="1">
      <alignment vertical="center" wrapText="1"/>
    </xf>
    <xf numFmtId="175" fontId="56" fillId="0" borderId="0" xfId="66" applyNumberFormat="1" applyFont="1" applyAlignment="1">
      <alignment horizontal="center" vertical="center"/>
    </xf>
    <xf numFmtId="0" fontId="66" fillId="0" borderId="0" xfId="56" applyFont="1" applyAlignment="1">
      <alignment horizontal="center" vertical="center"/>
    </xf>
    <xf numFmtId="175" fontId="59" fillId="0" borderId="0" xfId="66" applyNumberFormat="1" applyFont="1" applyAlignment="1">
      <alignment horizontal="center" vertical="center"/>
    </xf>
    <xf numFmtId="0" fontId="56" fillId="0" borderId="0" xfId="56" applyFont="1" applyAlignment="1">
      <alignment vertical="center" wrapText="1"/>
    </xf>
    <xf numFmtId="175" fontId="59" fillId="0" borderId="0" xfId="65" applyNumberFormat="1" applyFont="1" applyAlignment="1">
      <alignment horizontal="center" vertical="center"/>
    </xf>
    <xf numFmtId="0" fontId="67" fillId="0" borderId="0" xfId="0" applyFont="1" applyAlignment="1">
      <alignment vertical="center" wrapText="1"/>
    </xf>
    <xf numFmtId="0" fontId="67" fillId="0" borderId="0" xfId="56" applyFont="1" applyAlignment="1">
      <alignment vertical="center" wrapText="1"/>
    </xf>
    <xf numFmtId="0" fontId="1" fillId="0" borderId="14" xfId="0" applyFont="1" applyBorder="1" applyAlignment="1">
      <alignment horizontal="center" vertical="top"/>
    </xf>
    <xf numFmtId="0" fontId="2" fillId="0" borderId="14" xfId="0" applyFont="1" applyBorder="1" applyAlignment="1">
      <alignment horizontal="justify" vertical="top" wrapText="1"/>
    </xf>
    <xf numFmtId="0" fontId="1" fillId="0" borderId="10" xfId="0" applyFont="1" applyBorder="1" applyAlignment="1">
      <alignment horizontal="left" vertical="top"/>
    </xf>
    <xf numFmtId="3" fontId="1" fillId="0" borderId="10" xfId="0" applyNumberFormat="1" applyFont="1" applyBorder="1" applyAlignment="1">
      <alignment horizontal="right" vertical="top"/>
    </xf>
    <xf numFmtId="1" fontId="1" fillId="0" borderId="10" xfId="0" applyNumberFormat="1" applyFont="1" applyBorder="1" applyAlignment="1">
      <alignment horizontal="left" vertical="top"/>
    </xf>
    <xf numFmtId="0" fontId="1" fillId="0" borderId="10" xfId="0" applyFont="1" applyBorder="1" applyAlignment="1">
      <alignment horizontal="left" vertical="top" wrapText="1"/>
    </xf>
    <xf numFmtId="3" fontId="1" fillId="0" borderId="10" xfId="0" applyNumberFormat="1" applyFont="1" applyBorder="1" applyAlignment="1">
      <alignment horizontal="left" vertical="top" indent="1"/>
    </xf>
    <xf numFmtId="3" fontId="1" fillId="0" borderId="27" xfId="0" applyNumberFormat="1" applyFont="1" applyBorder="1" applyAlignment="1">
      <alignment horizontal="right" vertical="top"/>
    </xf>
    <xf numFmtId="0" fontId="1" fillId="0" borderId="10" xfId="0" applyFont="1" applyBorder="1" applyAlignment="1">
      <alignment horizontal="center" vertical="top" wrapText="1"/>
    </xf>
    <xf numFmtId="0" fontId="51" fillId="0" borderId="10" xfId="0" applyFont="1" applyBorder="1" applyAlignment="1">
      <alignment horizontal="left" vertical="top" wrapText="1"/>
    </xf>
    <xf numFmtId="3" fontId="51" fillId="0" borderId="10" xfId="0" applyNumberFormat="1" applyFont="1" applyBorder="1" applyAlignment="1">
      <alignment horizontal="right" vertical="top"/>
    </xf>
    <xf numFmtId="0" fontId="1" fillId="0" borderId="10" xfId="0" applyFont="1" applyFill="1" applyBorder="1" applyAlignment="1">
      <alignment horizontal="left" vertical="top"/>
    </xf>
    <xf numFmtId="0" fontId="1" fillId="0" borderId="10" xfId="0" applyFont="1" applyFill="1" applyBorder="1" applyAlignment="1">
      <alignment horizontal="left" vertical="top" wrapText="1"/>
    </xf>
    <xf numFmtId="3" fontId="1" fillId="0" borderId="20" xfId="0" applyNumberFormat="1" applyFont="1" applyFill="1" applyBorder="1" applyAlignment="1">
      <alignment horizontal="left" vertical="top" indent="1"/>
    </xf>
    <xf numFmtId="3" fontId="1" fillId="0" borderId="19" xfId="0" applyNumberFormat="1" applyFont="1" applyFill="1" applyBorder="1" applyAlignment="1">
      <alignment horizontal="left" vertical="top" indent="1"/>
    </xf>
    <xf numFmtId="3" fontId="1" fillId="0" borderId="19" xfId="0" applyNumberFormat="1" applyFont="1" applyFill="1" applyBorder="1" applyAlignment="1">
      <alignment horizontal="right" vertical="top"/>
    </xf>
    <xf numFmtId="3" fontId="1" fillId="0" borderId="10" xfId="0" applyNumberFormat="1" applyFont="1" applyFill="1" applyBorder="1" applyAlignment="1">
      <alignment horizontal="right" vertical="top"/>
    </xf>
    <xf numFmtId="3" fontId="1" fillId="0" borderId="14" xfId="0" applyNumberFormat="1" applyFont="1" applyFill="1" applyBorder="1" applyAlignment="1">
      <alignment horizontal="right" vertical="top"/>
    </xf>
    <xf numFmtId="3" fontId="1" fillId="0" borderId="10" xfId="0" applyNumberFormat="1" applyFont="1" applyFill="1" applyBorder="1" applyAlignment="1">
      <alignment horizontal="left" vertical="top" indent="1"/>
    </xf>
    <xf numFmtId="0" fontId="1" fillId="0" borderId="19" xfId="43" applyFont="1" applyFill="1" applyBorder="1" applyAlignment="1">
      <alignment horizontal="left" vertical="center" indent="1"/>
    </xf>
    <xf numFmtId="0" fontId="1" fillId="0" borderId="19" xfId="43" applyFont="1" applyFill="1" applyBorder="1" applyAlignment="1">
      <alignment horizontal="left" vertical="center" wrapText="1" indent="1"/>
    </xf>
    <xf numFmtId="0" fontId="1" fillId="0" borderId="19" xfId="43" applyFont="1" applyFill="1" applyBorder="1" applyAlignment="1">
      <alignment horizontal="left" vertical="center" indent="3"/>
    </xf>
    <xf numFmtId="0" fontId="1" fillId="0" borderId="19" xfId="0" applyFont="1" applyFill="1" applyBorder="1" applyAlignment="1">
      <alignment horizontal="left" vertical="center" wrapText="1" indent="1"/>
    </xf>
    <xf numFmtId="0" fontId="1" fillId="0" borderId="19" xfId="43" applyFont="1" applyFill="1" applyBorder="1" applyAlignment="1">
      <alignment horizontal="left" vertical="center" wrapText="1" indent="5"/>
    </xf>
    <xf numFmtId="0" fontId="1" fillId="0" borderId="19" xfId="0" applyFont="1" applyFill="1" applyBorder="1" applyAlignment="1">
      <alignment horizontal="left" vertical="center" wrapText="1" indent="7"/>
    </xf>
    <xf numFmtId="0" fontId="1" fillId="0" borderId="0" xfId="43" applyFont="1" applyFill="1" applyAlignment="1">
      <alignment wrapText="1"/>
    </xf>
    <xf numFmtId="0" fontId="27" fillId="0" borderId="0" xfId="43" applyFont="1" applyFill="1" applyAlignment="1">
      <alignment horizontal="center" vertical="center" wrapText="1"/>
    </xf>
    <xf numFmtId="0" fontId="1" fillId="0" borderId="0" xfId="43" applyFont="1" applyFill="1" applyAlignment="1">
      <alignment horizontal="center" vertical="center" wrapText="1"/>
    </xf>
    <xf numFmtId="0" fontId="1" fillId="0" borderId="19" xfId="43" applyFont="1" applyFill="1" applyBorder="1" applyAlignment="1">
      <alignment horizontal="left" vertical="center" indent="5"/>
    </xf>
    <xf numFmtId="49" fontId="27" fillId="0" borderId="0" xfId="43" applyNumberFormat="1" applyFont="1" applyFill="1" applyAlignment="1">
      <alignment horizontal="center" vertical="center"/>
    </xf>
    <xf numFmtId="0" fontId="1" fillId="0" borderId="19" xfId="0" applyFont="1" applyFill="1" applyBorder="1" applyAlignment="1">
      <alignment vertical="center" wrapText="1"/>
    </xf>
    <xf numFmtId="0" fontId="68" fillId="0" borderId="0" xfId="0" applyFont="1" applyFill="1" applyAlignment="1">
      <alignment horizontal="justify" vertical="center"/>
    </xf>
    <xf numFmtId="0" fontId="1" fillId="0" borderId="0" xfId="43" applyFont="1" applyFill="1" applyAlignment="1">
      <alignment vertical="center"/>
    </xf>
    <xf numFmtId="0" fontId="27" fillId="0" borderId="19" xfId="43" applyFont="1" applyFill="1" applyBorder="1" applyAlignment="1">
      <alignment horizontal="center" vertical="center"/>
    </xf>
    <xf numFmtId="49" fontId="27" fillId="0" borderId="19" xfId="0" applyNumberFormat="1" applyFont="1" applyFill="1" applyBorder="1" applyAlignment="1">
      <alignment horizontal="center" vertical="center"/>
    </xf>
    <xf numFmtId="49" fontId="42" fillId="0" borderId="19" xfId="43" applyNumberFormat="1" applyFont="1" applyFill="1" applyBorder="1" applyAlignment="1">
      <alignment horizontal="center" vertical="center"/>
    </xf>
    <xf numFmtId="0" fontId="42" fillId="0" borderId="19" xfId="43" applyFont="1" applyFill="1" applyBorder="1" applyAlignment="1">
      <alignment horizontal="center" vertical="center" wrapText="1"/>
    </xf>
    <xf numFmtId="0" fontId="2" fillId="0" borderId="0" xfId="43" applyFont="1" applyFill="1" applyAlignment="1">
      <alignment vertical="center"/>
    </xf>
    <xf numFmtId="0" fontId="2" fillId="0" borderId="0" xfId="43" applyFont="1" applyFill="1"/>
    <xf numFmtId="0" fontId="1" fillId="0" borderId="0" xfId="43" applyFont="1" applyFill="1"/>
    <xf numFmtId="0" fontId="26" fillId="0" borderId="19" xfId="43" applyFont="1" applyFill="1" applyBorder="1" applyAlignment="1">
      <alignment horizontal="center" vertical="center" wrapText="1"/>
    </xf>
    <xf numFmtId="0" fontId="0" fillId="0" borderId="19" xfId="0" applyFont="1" applyFill="1" applyBorder="1"/>
    <xf numFmtId="0" fontId="0" fillId="0" borderId="19" xfId="0" applyFont="1" applyFill="1" applyBorder="1" applyAlignment="1">
      <alignment horizontal="center" vertical="center"/>
    </xf>
    <xf numFmtId="169" fontId="27" fillId="0" borderId="19" xfId="43" applyNumberFormat="1" applyFont="1" applyFill="1" applyBorder="1" applyAlignment="1">
      <alignment horizontal="center" vertical="center"/>
    </xf>
    <xf numFmtId="169" fontId="0" fillId="0" borderId="19" xfId="0" applyNumberFormat="1" applyFont="1" applyFill="1" applyBorder="1"/>
    <xf numFmtId="169" fontId="0" fillId="0" borderId="19" xfId="0" applyNumberFormat="1" applyFont="1" applyFill="1" applyBorder="1" applyAlignment="1">
      <alignment horizontal="center" vertical="center"/>
    </xf>
    <xf numFmtId="0" fontId="73" fillId="0" borderId="19" xfId="43" applyFont="1" applyFill="1" applyBorder="1" applyAlignment="1">
      <alignment horizontal="center" vertical="center" wrapText="1"/>
    </xf>
    <xf numFmtId="0" fontId="3" fillId="0" borderId="19" xfId="43" applyFont="1" applyFill="1" applyBorder="1" applyAlignment="1">
      <alignment horizontal="center" vertical="center" wrapText="1"/>
    </xf>
    <xf numFmtId="49" fontId="42" fillId="0" borderId="19" xfId="43" applyNumberFormat="1" applyFont="1" applyFill="1" applyBorder="1" applyAlignment="1">
      <alignment horizontal="center" vertical="center" wrapText="1"/>
    </xf>
    <xf numFmtId="0" fontId="59" fillId="0" borderId="0" xfId="56" applyFont="1" applyAlignment="1">
      <alignment horizontal="center" vertical="center" wrapText="1"/>
    </xf>
    <xf numFmtId="0" fontId="2" fillId="32" borderId="28" xfId="0" applyFont="1" applyFill="1" applyBorder="1" applyAlignment="1">
      <alignment horizontal="center" vertical="center" wrapText="1"/>
    </xf>
    <xf numFmtId="0" fontId="2" fillId="32" borderId="0" xfId="0" applyFont="1" applyFill="1" applyBorder="1" applyAlignment="1">
      <alignment horizontal="center" vertical="center" wrapText="1"/>
    </xf>
    <xf numFmtId="0" fontId="2" fillId="32" borderId="19" xfId="0" applyFont="1" applyFill="1" applyBorder="1" applyAlignment="1">
      <alignment horizontal="center" vertical="center" wrapText="1"/>
    </xf>
    <xf numFmtId="0" fontId="59" fillId="0" borderId="0" xfId="56" applyFont="1" applyAlignment="1">
      <alignment horizontal="left" vertical="center" wrapText="1"/>
    </xf>
    <xf numFmtId="0" fontId="59" fillId="0" borderId="0" xfId="41" applyFont="1" applyFill="1" applyAlignment="1">
      <alignment horizontal="center" vertical="center" wrapText="1"/>
    </xf>
    <xf numFmtId="0" fontId="43" fillId="0" borderId="0" xfId="43" applyFont="1" applyFill="1" applyAlignment="1">
      <alignment horizontal="center" vertical="center" wrapText="1"/>
    </xf>
    <xf numFmtId="0" fontId="70" fillId="0" borderId="0" xfId="43" applyFont="1" applyFill="1" applyAlignment="1">
      <alignment horizontal="center" vertical="center" wrapText="1"/>
    </xf>
    <xf numFmtId="0" fontId="2" fillId="0" borderId="19" xfId="43" applyFont="1" applyFill="1" applyBorder="1" applyAlignment="1">
      <alignment horizontal="center" vertical="center" wrapText="1"/>
    </xf>
    <xf numFmtId="49" fontId="71" fillId="0" borderId="19" xfId="43"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horizontal="center" vertical="top"/>
    </xf>
    <xf numFmtId="0" fontId="68" fillId="0" borderId="0" xfId="0" applyFont="1" applyFill="1" applyAlignment="1">
      <alignment horizontal="center" vertical="center" wrapText="1"/>
    </xf>
    <xf numFmtId="0" fontId="44" fillId="0" borderId="0" xfId="0" applyFont="1" applyFill="1" applyAlignment="1">
      <alignment horizontal="center" vertical="top" wrapText="1"/>
    </xf>
    <xf numFmtId="0" fontId="3" fillId="0" borderId="19" xfId="43" applyFont="1" applyFill="1" applyBorder="1" applyAlignment="1">
      <alignment horizontal="center" vertical="center" wrapText="1"/>
    </xf>
    <xf numFmtId="49" fontId="42" fillId="0" borderId="19" xfId="43" applyNumberFormat="1" applyFont="1" applyFill="1" applyBorder="1" applyAlignment="1">
      <alignment horizontal="center" vertical="center" wrapText="1"/>
    </xf>
    <xf numFmtId="169" fontId="72" fillId="0" borderId="19" xfId="0" applyNumberFormat="1" applyFont="1" applyFill="1" applyBorder="1" applyAlignment="1">
      <alignment horizontal="center" vertical="center"/>
    </xf>
    <xf numFmtId="169" fontId="27" fillId="0" borderId="19" xfId="43" applyNumberFormat="1" applyFont="1" applyFill="1" applyBorder="1" applyAlignment="1">
      <alignment horizontal="center" vertical="center" wrapText="1"/>
    </xf>
    <xf numFmtId="169" fontId="27" fillId="0" borderId="19" xfId="71" applyNumberFormat="1" applyFont="1" applyFill="1" applyBorder="1" applyAlignment="1">
      <alignment horizontal="center" vertical="center"/>
    </xf>
    <xf numFmtId="0" fontId="70" fillId="0" borderId="26" xfId="43" applyFont="1" applyFill="1" applyBorder="1" applyAlignment="1">
      <alignment horizontal="center" vertical="center" wrapText="1"/>
    </xf>
    <xf numFmtId="0" fontId="70" fillId="0" borderId="0" xfId="43" applyFont="1" applyFill="1" applyBorder="1" applyAlignment="1">
      <alignment horizontal="center" vertical="center" wrapText="1"/>
    </xf>
    <xf numFmtId="0" fontId="70" fillId="0" borderId="29" xfId="43" applyFont="1" applyFill="1" applyBorder="1" applyAlignment="1">
      <alignment horizontal="center" vertical="center" wrapText="1"/>
    </xf>
    <xf numFmtId="0" fontId="2" fillId="0" borderId="30" xfId="43" applyFont="1" applyFill="1" applyBorder="1" applyAlignment="1">
      <alignment horizontal="center" vertical="center" wrapText="1"/>
    </xf>
    <xf numFmtId="0" fontId="2" fillId="0" borderId="31" xfId="43" applyFont="1" applyFill="1" applyBorder="1" applyAlignment="1">
      <alignment horizontal="center" vertical="center" wrapText="1"/>
    </xf>
    <xf numFmtId="0" fontId="1" fillId="0" borderId="19" xfId="43" applyFont="1" applyFill="1" applyBorder="1" applyAlignment="1">
      <alignment horizontal="left" vertical="center" wrapText="1"/>
    </xf>
    <xf numFmtId="169" fontId="27" fillId="0" borderId="19" xfId="0" applyNumberFormat="1" applyFont="1" applyFill="1" applyBorder="1" applyAlignment="1">
      <alignment horizontal="center" vertical="center"/>
    </xf>
    <xf numFmtId="169" fontId="27" fillId="0" borderId="19" xfId="0" applyNumberFormat="1" applyFont="1" applyFill="1" applyBorder="1" applyAlignment="1">
      <alignment horizontal="center" vertical="center" wrapText="1"/>
    </xf>
    <xf numFmtId="0" fontId="1" fillId="0" borderId="19" xfId="43" applyFont="1" applyFill="1" applyBorder="1" applyAlignment="1">
      <alignment horizontal="left" vertical="center" indent="7"/>
    </xf>
    <xf numFmtId="0" fontId="1" fillId="0" borderId="19" xfId="0" applyFont="1" applyFill="1" applyBorder="1" applyAlignment="1">
      <alignment horizontal="left" vertical="center" wrapText="1" indent="2"/>
    </xf>
    <xf numFmtId="0" fontId="27" fillId="0" borderId="19" xfId="43" applyFont="1" applyFill="1" applyBorder="1" applyAlignment="1">
      <alignment horizontal="center" vertical="center" wrapText="1"/>
    </xf>
    <xf numFmtId="49" fontId="27" fillId="0" borderId="19" xfId="43" applyNumberFormat="1" applyFont="1" applyFill="1" applyBorder="1" applyAlignment="1">
      <alignment horizontal="center" vertical="center"/>
    </xf>
    <xf numFmtId="0" fontId="74" fillId="0" borderId="0" xfId="54" applyFont="1" applyAlignment="1">
      <alignment horizontal="center" vertical="center" wrapText="1"/>
    </xf>
    <xf numFmtId="0" fontId="49" fillId="0" borderId="0" xfId="54" applyAlignment="1">
      <alignment wrapText="1"/>
    </xf>
    <xf numFmtId="0" fontId="49" fillId="0" borderId="0" xfId="54"/>
    <xf numFmtId="0" fontId="2" fillId="0" borderId="0" xfId="54" applyFont="1" applyAlignment="1">
      <alignment horizontal="center"/>
    </xf>
    <xf numFmtId="0" fontId="75" fillId="0" borderId="0" xfId="54" applyFont="1"/>
    <xf numFmtId="0" fontId="76" fillId="0" borderId="0" xfId="54" applyFont="1" applyAlignment="1">
      <alignment vertical="center"/>
    </xf>
    <xf numFmtId="0" fontId="1" fillId="0" borderId="0" xfId="54" applyFont="1"/>
    <xf numFmtId="0" fontId="52" fillId="0" borderId="0" xfId="54" applyFont="1" applyAlignment="1">
      <alignment horizontal="center" vertical="center" wrapText="1"/>
    </xf>
    <xf numFmtId="49" fontId="74" fillId="0" borderId="19" xfId="54" applyNumberFormat="1" applyFont="1" applyBorder="1" applyAlignment="1">
      <alignment horizontal="center" vertical="center" wrapText="1"/>
    </xf>
    <xf numFmtId="0" fontId="74" fillId="0" borderId="19" xfId="54" applyFont="1" applyBorder="1" applyAlignment="1">
      <alignment horizontal="center" vertical="center" wrapText="1"/>
    </xf>
    <xf numFmtId="0" fontId="77" fillId="0" borderId="0" xfId="54" applyFont="1" applyAlignment="1">
      <alignment horizontal="center" vertical="center" wrapText="1"/>
    </xf>
    <xf numFmtId="0" fontId="77" fillId="0" borderId="0" xfId="54" applyFont="1" applyAlignment="1">
      <alignment horizontal="center" vertical="center"/>
    </xf>
    <xf numFmtId="0" fontId="74" fillId="0" borderId="19" xfId="54" applyFont="1" applyBorder="1" applyAlignment="1">
      <alignment horizontal="center" vertical="center" wrapText="1"/>
    </xf>
    <xf numFmtId="0" fontId="78" fillId="0" borderId="0" xfId="54" applyFont="1" applyAlignment="1">
      <alignment wrapText="1"/>
    </xf>
    <xf numFmtId="0" fontId="78" fillId="0" borderId="0" xfId="54" applyFont="1"/>
    <xf numFmtId="49" fontId="52" fillId="0" borderId="19" xfId="54" applyNumberFormat="1" applyFont="1" applyBorder="1" applyAlignment="1">
      <alignment horizontal="center" vertical="center" wrapText="1"/>
    </xf>
    <xf numFmtId="0" fontId="52" fillId="0" borderId="19" xfId="54" applyFont="1" applyBorder="1" applyAlignment="1">
      <alignment vertical="center" wrapText="1"/>
    </xf>
    <xf numFmtId="0" fontId="68" fillId="0" borderId="19" xfId="54" applyFont="1" applyBorder="1" applyAlignment="1">
      <alignment horizontal="center" vertical="center" wrapText="1"/>
    </xf>
    <xf numFmtId="49" fontId="68" fillId="0" borderId="19" xfId="54" applyNumberFormat="1" applyFont="1" applyBorder="1" applyAlignment="1">
      <alignment horizontal="center" vertical="center" wrapText="1"/>
    </xf>
    <xf numFmtId="0" fontId="52" fillId="0" borderId="19" xfId="54" applyFont="1" applyBorder="1" applyAlignment="1">
      <alignment horizontal="justify" vertical="center" wrapText="1"/>
    </xf>
    <xf numFmtId="0" fontId="75" fillId="0" borderId="19" xfId="54" applyFont="1" applyBorder="1" applyAlignment="1">
      <alignment horizontal="center" vertical="center" wrapText="1"/>
    </xf>
    <xf numFmtId="0" fontId="1" fillId="0" borderId="19" xfId="54" applyFont="1" applyBorder="1" applyAlignment="1">
      <alignment horizontal="justify" vertical="center" wrapText="1"/>
    </xf>
    <xf numFmtId="0" fontId="79" fillId="0" borderId="0" xfId="54" applyFont="1" applyAlignment="1">
      <alignment wrapText="1"/>
    </xf>
    <xf numFmtId="0" fontId="79" fillId="0" borderId="0" xfId="54" applyFont="1"/>
    <xf numFmtId="0" fontId="52" fillId="0" borderId="19" xfId="54" applyFont="1" applyBorder="1" applyAlignment="1">
      <alignment horizontal="center" vertical="center" wrapText="1"/>
    </xf>
    <xf numFmtId="0" fontId="52" fillId="0" borderId="0" xfId="54" applyFont="1" applyAlignment="1">
      <alignment horizontal="center" vertical="center" wrapText="1"/>
    </xf>
    <xf numFmtId="0" fontId="49" fillId="0" borderId="0" xfId="54" applyAlignment="1">
      <alignment horizontal="center" vertical="center" wrapText="1"/>
    </xf>
    <xf numFmtId="0" fontId="82" fillId="0" borderId="19" xfId="54" applyFont="1" applyBorder="1" applyAlignment="1">
      <alignment horizontal="center" vertical="center" wrapText="1"/>
    </xf>
    <xf numFmtId="0" fontId="72" fillId="0" borderId="0" xfId="54" applyFont="1" applyAlignment="1">
      <alignment horizontal="center" vertical="center" wrapText="1"/>
    </xf>
    <xf numFmtId="0" fontId="83" fillId="0" borderId="19" xfId="54" applyFont="1" applyBorder="1" applyAlignment="1">
      <alignment horizontal="center" vertical="center" wrapText="1"/>
    </xf>
    <xf numFmtId="0" fontId="54" fillId="0" borderId="0" xfId="54" applyFont="1"/>
    <xf numFmtId="0" fontId="49" fillId="0" borderId="19" xfId="54" applyBorder="1" applyAlignment="1">
      <alignment horizontal="center" vertical="center" wrapText="1"/>
    </xf>
    <xf numFmtId="0" fontId="84" fillId="0" borderId="0" xfId="54" applyFont="1" applyAlignment="1">
      <alignment horizontal="center" vertical="center" wrapText="1"/>
    </xf>
    <xf numFmtId="0" fontId="83" fillId="0" borderId="19" xfId="54" applyFont="1" applyBorder="1" applyAlignment="1">
      <alignment horizontal="center" wrapText="1"/>
    </xf>
    <xf numFmtId="0" fontId="54" fillId="0" borderId="0" xfId="54" applyFont="1" applyAlignment="1">
      <alignment horizontal="center"/>
    </xf>
    <xf numFmtId="0" fontId="54" fillId="0" borderId="0" xfId="54" applyFont="1" applyAlignment="1">
      <alignment horizontal="center" vertical="center"/>
    </xf>
    <xf numFmtId="0" fontId="54" fillId="0" borderId="19" xfId="54" applyFont="1" applyBorder="1" applyAlignment="1">
      <alignment horizontal="center" vertical="center" wrapText="1"/>
    </xf>
    <xf numFmtId="0" fontId="54" fillId="0" borderId="19" xfId="54" applyFont="1" applyBorder="1" applyAlignment="1">
      <alignment horizontal="center"/>
    </xf>
    <xf numFmtId="0" fontId="54" fillId="0" borderId="19" xfId="54" applyFont="1" applyBorder="1"/>
    <xf numFmtId="0" fontId="1" fillId="0" borderId="0" xfId="54" applyFont="1" applyAlignment="1">
      <alignment horizontal="center"/>
    </xf>
    <xf numFmtId="0" fontId="2" fillId="0" borderId="0" xfId="54" applyFont="1" applyAlignment="1">
      <alignment horizontal="center" wrapText="1"/>
    </xf>
    <xf numFmtId="0" fontId="52" fillId="0" borderId="19" xfId="54" applyFont="1" applyBorder="1" applyAlignment="1">
      <alignment horizontal="center" vertical="center"/>
    </xf>
    <xf numFmtId="49" fontId="2" fillId="0" borderId="19" xfId="54" applyNumberFormat="1" applyFont="1" applyBorder="1" applyAlignment="1">
      <alignment horizontal="center" vertical="center" wrapText="1"/>
    </xf>
    <xf numFmtId="0" fontId="2" fillId="0" borderId="19" xfId="54" applyFont="1" applyBorder="1" applyAlignment="1">
      <alignment horizontal="justify" vertical="center" wrapText="1"/>
    </xf>
    <xf numFmtId="0" fontId="2" fillId="0" borderId="19" xfId="54" applyFont="1" applyBorder="1" applyAlignment="1">
      <alignment horizontal="center" vertical="center" wrapText="1"/>
    </xf>
    <xf numFmtId="0" fontId="85" fillId="0" borderId="0" xfId="54" applyFont="1" applyAlignment="1">
      <alignment wrapText="1"/>
    </xf>
    <xf numFmtId="0" fontId="85" fillId="0" borderId="0" xfId="54" applyFont="1"/>
    <xf numFmtId="0" fontId="52" fillId="0" borderId="0" xfId="54" applyFont="1" applyAlignment="1">
      <alignment vertical="center" wrapText="1"/>
    </xf>
    <xf numFmtId="0" fontId="84" fillId="0" borderId="0" xfId="54" applyFont="1" applyAlignment="1">
      <alignment wrapText="1"/>
    </xf>
    <xf numFmtId="0" fontId="52" fillId="0" borderId="0" xfId="54" applyFont="1" applyAlignment="1">
      <alignment horizontal="left" vertical="center" wrapText="1"/>
    </xf>
    <xf numFmtId="0" fontId="84" fillId="0" borderId="0" xfId="54" applyFont="1" applyAlignment="1">
      <alignment horizontal="left" wrapText="1"/>
    </xf>
    <xf numFmtId="0" fontId="68" fillId="0" borderId="0" xfId="54" applyFont="1" applyAlignment="1">
      <alignment horizontal="left" vertical="center" wrapText="1"/>
    </xf>
    <xf numFmtId="0" fontId="49" fillId="0" borderId="0" xfId="54" applyAlignment="1">
      <alignment horizontal="left" wrapText="1"/>
    </xf>
    <xf numFmtId="0" fontId="68" fillId="0" borderId="0" xfId="54" applyFont="1" applyAlignment="1">
      <alignment horizontal="center" vertical="center" wrapText="1"/>
    </xf>
    <xf numFmtId="14" fontId="49" fillId="0" borderId="19" xfId="54" applyNumberFormat="1" applyBorder="1" applyAlignment="1">
      <alignment horizontal="center" vertical="center" wrapText="1"/>
    </xf>
    <xf numFmtId="0" fontId="86" fillId="0" borderId="0" xfId="54" applyFont="1" applyAlignment="1">
      <alignment horizontal="center" vertical="center" wrapText="1"/>
    </xf>
    <xf numFmtId="0" fontId="68" fillId="0" borderId="0" xfId="54" applyFont="1" applyAlignment="1">
      <alignment vertical="center"/>
    </xf>
    <xf numFmtId="0" fontId="77" fillId="0" borderId="0" xfId="54" applyFont="1" applyAlignment="1">
      <alignment vertical="center"/>
    </xf>
    <xf numFmtId="0" fontId="52" fillId="0" borderId="0" xfId="54" applyFont="1" applyAlignment="1">
      <alignment vertical="top"/>
    </xf>
    <xf numFmtId="0" fontId="49" fillId="0" borderId="0" xfId="54" applyAlignment="1">
      <alignment horizontal="center" vertical="center" wrapText="1"/>
    </xf>
    <xf numFmtId="0" fontId="49" fillId="0" borderId="32" xfId="54" applyBorder="1" applyAlignment="1">
      <alignment horizontal="center" vertical="center" wrapText="1"/>
    </xf>
    <xf numFmtId="0" fontId="78" fillId="0" borderId="0" xfId="54" applyFont="1" applyAlignment="1">
      <alignment horizontal="center" wrapText="1"/>
    </xf>
    <xf numFmtId="0" fontId="78" fillId="0" borderId="0" xfId="54" applyFont="1" applyAlignment="1">
      <alignment horizontal="center"/>
    </xf>
    <xf numFmtId="0" fontId="52" fillId="0" borderId="0" xfId="54" applyFont="1" applyAlignment="1">
      <alignment wrapText="1"/>
    </xf>
    <xf numFmtId="0" fontId="52" fillId="0" borderId="0" xfId="54" applyFont="1"/>
    <xf numFmtId="0" fontId="52" fillId="0" borderId="32" xfId="54" applyFont="1" applyBorder="1" applyAlignment="1">
      <alignment horizontal="center" vertical="center" wrapText="1"/>
    </xf>
    <xf numFmtId="0" fontId="84" fillId="0" borderId="19" xfId="54" applyFont="1" applyBorder="1" applyAlignment="1">
      <alignment horizontal="center" vertical="center" wrapText="1"/>
    </xf>
    <xf numFmtId="0" fontId="54" fillId="0" borderId="0" xfId="54" applyFont="1" applyAlignment="1">
      <alignment horizontal="center" vertical="center" wrapText="1"/>
    </xf>
    <xf numFmtId="0" fontId="54" fillId="0" borderId="32" xfId="54" applyFont="1" applyBorder="1" applyAlignment="1">
      <alignment horizontal="center" vertical="center" wrapText="1"/>
    </xf>
    <xf numFmtId="0" fontId="47" fillId="0" borderId="0" xfId="54" applyFont="1" applyAlignment="1">
      <alignment horizontal="center" vertical="center" wrapText="1"/>
    </xf>
    <xf numFmtId="0" fontId="49" fillId="0" borderId="0" xfId="54" applyAlignment="1">
      <alignment horizontal="center" vertical="center"/>
    </xf>
    <xf numFmtId="0" fontId="54" fillId="0" borderId="0" xfId="54" applyFont="1" applyAlignment="1">
      <alignment horizontal="center" vertical="center" wrapText="1"/>
    </xf>
  </cellXfs>
  <cellStyles count="80">
    <cellStyle name="20% - Акцент1 2" xfId="1" xr:uid="{00000000-0005-0000-0000-000000000000}"/>
    <cellStyle name="20% - Акцент2 2" xfId="2" xr:uid="{00000000-0005-0000-0000-000001000000}"/>
    <cellStyle name="20% - Акцент3 2" xfId="3" xr:uid="{00000000-0005-0000-0000-000002000000}"/>
    <cellStyle name="20% - Акцент4 2" xfId="4" xr:uid="{00000000-0005-0000-0000-000003000000}"/>
    <cellStyle name="20% - Акцент5 2" xfId="5" xr:uid="{00000000-0005-0000-0000-000004000000}"/>
    <cellStyle name="20% - Акцент6 2" xfId="6" xr:uid="{00000000-0005-0000-0000-000005000000}"/>
    <cellStyle name="40% - Акцент1 2" xfId="7" xr:uid="{00000000-0005-0000-0000-000006000000}"/>
    <cellStyle name="40% - Акцент2 2" xfId="8" xr:uid="{00000000-0005-0000-0000-000007000000}"/>
    <cellStyle name="40% - Акцент3 2" xfId="9" xr:uid="{00000000-0005-0000-0000-000008000000}"/>
    <cellStyle name="40% - Акцент4 2" xfId="10" xr:uid="{00000000-0005-0000-0000-000009000000}"/>
    <cellStyle name="40% - Акцент5 2" xfId="11" xr:uid="{00000000-0005-0000-0000-00000A000000}"/>
    <cellStyle name="40% - Акцент6 2" xfId="12" xr:uid="{00000000-0005-0000-0000-00000B000000}"/>
    <cellStyle name="60% - Акцент1 2" xfId="13" xr:uid="{00000000-0005-0000-0000-00000C000000}"/>
    <cellStyle name="60% - Акцент2 2" xfId="14" xr:uid="{00000000-0005-0000-0000-00000D000000}"/>
    <cellStyle name="60% - Акцент3 2" xfId="15" xr:uid="{00000000-0005-0000-0000-00000E000000}"/>
    <cellStyle name="60% - Акцент4 2" xfId="16" xr:uid="{00000000-0005-0000-0000-00000F000000}"/>
    <cellStyle name="60% - Акцент5 2" xfId="17" xr:uid="{00000000-0005-0000-0000-000010000000}"/>
    <cellStyle name="60% - Акцент6 2" xfId="18" xr:uid="{00000000-0005-0000-0000-000011000000}"/>
    <cellStyle name="Normal 2" xfId="19" xr:uid="{00000000-0005-0000-0000-000012000000}"/>
    <cellStyle name="Акцент1 2" xfId="20" xr:uid="{00000000-0005-0000-0000-000013000000}"/>
    <cellStyle name="Акцент2 2" xfId="21" xr:uid="{00000000-0005-0000-0000-000014000000}"/>
    <cellStyle name="Акцент3 2" xfId="22" xr:uid="{00000000-0005-0000-0000-000015000000}"/>
    <cellStyle name="Акцент4 2" xfId="23" xr:uid="{00000000-0005-0000-0000-000016000000}"/>
    <cellStyle name="Акцент5 2" xfId="24" xr:uid="{00000000-0005-0000-0000-000017000000}"/>
    <cellStyle name="Акцент6 2" xfId="25" xr:uid="{00000000-0005-0000-0000-000018000000}"/>
    <cellStyle name="Ввод  2" xfId="26" xr:uid="{00000000-0005-0000-0000-000019000000}"/>
    <cellStyle name="Вывод 2" xfId="27" xr:uid="{00000000-0005-0000-0000-00001A000000}"/>
    <cellStyle name="Вычисление 2" xfId="28" xr:uid="{00000000-0005-0000-0000-00001B000000}"/>
    <cellStyle name="Заголовок 1 2" xfId="29" xr:uid="{00000000-0005-0000-0000-00001C000000}"/>
    <cellStyle name="Заголовок 2 2" xfId="30" xr:uid="{00000000-0005-0000-0000-00001D000000}"/>
    <cellStyle name="Заголовок 3 2" xfId="31" xr:uid="{00000000-0005-0000-0000-00001E000000}"/>
    <cellStyle name="Заголовок 4 2" xfId="32" xr:uid="{00000000-0005-0000-0000-00001F000000}"/>
    <cellStyle name="Итог 2" xfId="33" xr:uid="{00000000-0005-0000-0000-000020000000}"/>
    <cellStyle name="Контрольная ячейка 2" xfId="34" xr:uid="{00000000-0005-0000-0000-000021000000}"/>
    <cellStyle name="Название 2" xfId="35" xr:uid="{00000000-0005-0000-0000-000022000000}"/>
    <cellStyle name="Нейтральный 2" xfId="36" xr:uid="{00000000-0005-0000-0000-000023000000}"/>
    <cellStyle name="Обычный" xfId="0" builtinId="0"/>
    <cellStyle name="Обычный 12" xfId="37" xr:uid="{00000000-0005-0000-0000-000025000000}"/>
    <cellStyle name="Обычный 12 2" xfId="38" xr:uid="{00000000-0005-0000-0000-000026000000}"/>
    <cellStyle name="Обычный 2" xfId="39" xr:uid="{00000000-0005-0000-0000-000027000000}"/>
    <cellStyle name="Обычный 2 26 2" xfId="40" xr:uid="{00000000-0005-0000-0000-000028000000}"/>
    <cellStyle name="Обычный 3" xfId="41" xr:uid="{00000000-0005-0000-0000-000029000000}"/>
    <cellStyle name="Обычный 3 10 2" xfId="42" xr:uid="{00000000-0005-0000-0000-00002A000000}"/>
    <cellStyle name="Обычный 3 2" xfId="43" xr:uid="{00000000-0005-0000-0000-00002B000000}"/>
    <cellStyle name="Обычный 3 2 2 2" xfId="44" xr:uid="{00000000-0005-0000-0000-00002C000000}"/>
    <cellStyle name="Обычный 3 21" xfId="45" xr:uid="{00000000-0005-0000-0000-00002D000000}"/>
    <cellStyle name="Обычный 30" xfId="46" xr:uid="{00000000-0005-0000-0000-00002E000000}"/>
    <cellStyle name="Обычный 4" xfId="47" xr:uid="{00000000-0005-0000-0000-00002F000000}"/>
    <cellStyle name="Обычный 4 2" xfId="48" xr:uid="{00000000-0005-0000-0000-000030000000}"/>
    <cellStyle name="Обычный 5" xfId="49" xr:uid="{00000000-0005-0000-0000-000031000000}"/>
    <cellStyle name="Обычный 6" xfId="50" xr:uid="{00000000-0005-0000-0000-000032000000}"/>
    <cellStyle name="Обычный 6 2" xfId="51" xr:uid="{00000000-0005-0000-0000-000033000000}"/>
    <cellStyle name="Обычный 6 2 2" xfId="52" xr:uid="{00000000-0005-0000-0000-000034000000}"/>
    <cellStyle name="Обычный 6 2 3" xfId="53" xr:uid="{00000000-0005-0000-0000-000035000000}"/>
    <cellStyle name="Обычный 7" xfId="54" xr:uid="{00000000-0005-0000-0000-000036000000}"/>
    <cellStyle name="Обычный 7 2" xfId="55" xr:uid="{00000000-0005-0000-0000-000037000000}"/>
    <cellStyle name="Обычный 8" xfId="56" xr:uid="{00000000-0005-0000-0000-000038000000}"/>
    <cellStyle name="Обычный_BPnov (1)" xfId="57" xr:uid="{00000000-0005-0000-0000-000039000000}"/>
    <cellStyle name="Обычный_Сводка для эот" xfId="58" xr:uid="{00000000-0005-0000-0000-00003A000000}"/>
    <cellStyle name="Обычный_Формат МЭ  - (кор  08 09 2010) 2" xfId="59" xr:uid="{00000000-0005-0000-0000-00003B000000}"/>
    <cellStyle name="Плохой 2" xfId="60" xr:uid="{00000000-0005-0000-0000-00003C000000}"/>
    <cellStyle name="Пояснение 2" xfId="61" xr:uid="{00000000-0005-0000-0000-00003D000000}"/>
    <cellStyle name="Примечание 2" xfId="62" xr:uid="{00000000-0005-0000-0000-00003E000000}"/>
    <cellStyle name="Процентный 2" xfId="63" xr:uid="{00000000-0005-0000-0000-00003F000000}"/>
    <cellStyle name="Процентный 2 3" xfId="64" xr:uid="{00000000-0005-0000-0000-000040000000}"/>
    <cellStyle name="Процентный 2 3 2" xfId="65" xr:uid="{00000000-0005-0000-0000-000041000000}"/>
    <cellStyle name="Процентный 3" xfId="66" xr:uid="{00000000-0005-0000-0000-000042000000}"/>
    <cellStyle name="Процентный 4" xfId="67" xr:uid="{00000000-0005-0000-0000-000043000000}"/>
    <cellStyle name="Связанная ячейка 2" xfId="68" xr:uid="{00000000-0005-0000-0000-000044000000}"/>
    <cellStyle name="Стиль 1" xfId="69" xr:uid="{00000000-0005-0000-0000-000045000000}"/>
    <cellStyle name="Текст предупреждения 2" xfId="70" xr:uid="{00000000-0005-0000-0000-000046000000}"/>
    <cellStyle name="Финансовый" xfId="71" builtinId="3"/>
    <cellStyle name="Финансовый 2" xfId="72" xr:uid="{00000000-0005-0000-0000-000048000000}"/>
    <cellStyle name="Финансовый 2 2 2 2 2" xfId="73" xr:uid="{00000000-0005-0000-0000-000049000000}"/>
    <cellStyle name="Финансовый 3" xfId="74" xr:uid="{00000000-0005-0000-0000-00004A000000}"/>
    <cellStyle name="Финансовый 5" xfId="75" xr:uid="{00000000-0005-0000-0000-00004B000000}"/>
    <cellStyle name="Финансовый 5 2" xfId="76" xr:uid="{00000000-0005-0000-0000-00004C000000}"/>
    <cellStyle name="Финансовый 6" xfId="77" xr:uid="{00000000-0005-0000-0000-00004D000000}"/>
    <cellStyle name="Финансовый_Смета 2000 г." xfId="78" xr:uid="{00000000-0005-0000-0000-00004E000000}"/>
    <cellStyle name="Хороший 2" xfId="79" xr:uid="{00000000-0005-0000-0000-00004F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4"/>
  <sheetViews>
    <sheetView topLeftCell="A49" zoomScale="70" zoomScaleNormal="70" workbookViewId="0">
      <selection activeCell="I83" sqref="I83"/>
    </sheetView>
  </sheetViews>
  <sheetFormatPr defaultColWidth="9.85546875" defaultRowHeight="15.75" x14ac:dyDescent="0.25"/>
  <cols>
    <col min="1" max="1" width="10.85546875" style="110" customWidth="1"/>
    <col min="2" max="2" width="88.140625" style="110" customWidth="1"/>
    <col min="3" max="3" width="19.5703125" style="110" customWidth="1"/>
    <col min="4" max="4" width="18.140625" style="110" bestFit="1" customWidth="1"/>
    <col min="5" max="6" width="18.7109375" style="110" bestFit="1" customWidth="1"/>
    <col min="7" max="7" width="13.28515625" style="68" hidden="1" customWidth="1"/>
    <col min="8" max="8" width="87.5703125" style="68" customWidth="1"/>
    <col min="9" max="9" width="68.7109375" style="68" customWidth="1"/>
    <col min="10" max="10" width="9.85546875" style="68" customWidth="1"/>
    <col min="11" max="16384" width="9.85546875" style="68"/>
  </cols>
  <sheetData>
    <row r="1" spans="1:8" x14ac:dyDescent="0.25">
      <c r="A1" s="313" t="s">
        <v>233</v>
      </c>
      <c r="B1" s="314"/>
      <c r="C1" s="314"/>
      <c r="D1" s="314"/>
      <c r="E1" s="314"/>
      <c r="F1" s="314"/>
      <c r="G1" s="314"/>
    </row>
    <row r="2" spans="1:8" ht="16.5" thickBot="1" x14ac:dyDescent="0.3">
      <c r="A2" s="69" t="s">
        <v>0</v>
      </c>
      <c r="B2" s="70" t="s">
        <v>234</v>
      </c>
      <c r="C2" s="71" t="s">
        <v>235</v>
      </c>
      <c r="D2" s="71" t="s">
        <v>236</v>
      </c>
      <c r="E2" s="71" t="s">
        <v>237</v>
      </c>
      <c r="F2" s="71" t="s">
        <v>238</v>
      </c>
      <c r="G2" s="71" t="s">
        <v>195</v>
      </c>
    </row>
    <row r="3" spans="1:8" ht="16.5" thickBot="1" x14ac:dyDescent="0.3">
      <c r="A3" s="72">
        <v>1</v>
      </c>
      <c r="B3" s="73">
        <v>2</v>
      </c>
      <c r="C3" s="74"/>
      <c r="D3" s="74">
        <v>4</v>
      </c>
      <c r="E3" s="74">
        <v>5</v>
      </c>
      <c r="F3" s="74">
        <v>5</v>
      </c>
      <c r="G3" s="75"/>
      <c r="H3" s="76"/>
    </row>
    <row r="4" spans="1:8" x14ac:dyDescent="0.25">
      <c r="A4" s="77" t="s">
        <v>239</v>
      </c>
      <c r="B4" s="78" t="s">
        <v>240</v>
      </c>
      <c r="C4" s="79">
        <v>1471.4087790958158</v>
      </c>
      <c r="D4" s="79">
        <v>1573.3819227067406</v>
      </c>
      <c r="E4" s="79">
        <v>1585.7592146296631</v>
      </c>
      <c r="F4" s="79">
        <v>1649.5931772703236</v>
      </c>
      <c r="G4" s="80">
        <f>SUM(C4:F4)</f>
        <v>6280.1430937025425</v>
      </c>
      <c r="H4" s="81"/>
    </row>
    <row r="5" spans="1:8" x14ac:dyDescent="0.25">
      <c r="A5" s="82"/>
      <c r="B5" s="83" t="s">
        <v>241</v>
      </c>
      <c r="C5" s="79"/>
      <c r="D5" s="79"/>
      <c r="E5" s="79"/>
      <c r="F5" s="79"/>
      <c r="G5" s="80" t="e">
        <f>#N/A</f>
        <v>#N/A</v>
      </c>
      <c r="H5" s="76"/>
    </row>
    <row r="6" spans="1:8" ht="31.5" x14ac:dyDescent="0.25">
      <c r="A6" s="82" t="s">
        <v>242</v>
      </c>
      <c r="B6" s="83" t="s">
        <v>243</v>
      </c>
      <c r="C6" s="84">
        <v>1393.5521911251199</v>
      </c>
      <c r="D6" s="79">
        <v>1487.8664643789443</v>
      </c>
      <c r="E6" s="79">
        <v>1527.3172112506459</v>
      </c>
      <c r="F6" s="79">
        <v>1587.9392953829388</v>
      </c>
      <c r="G6" s="80" t="e">
        <f>#N/A</f>
        <v>#N/A</v>
      </c>
      <c r="H6" s="81"/>
    </row>
    <row r="7" spans="1:8" x14ac:dyDescent="0.25">
      <c r="A7" s="85" t="s">
        <v>244</v>
      </c>
      <c r="B7" s="83" t="s">
        <v>245</v>
      </c>
      <c r="C7" s="84">
        <v>77.856587970695983</v>
      </c>
      <c r="D7" s="79">
        <v>85.515458327796352</v>
      </c>
      <c r="E7" s="79">
        <v>58.442003379017144</v>
      </c>
      <c r="F7" s="79">
        <v>61.653881887384891</v>
      </c>
      <c r="G7" s="80" t="e">
        <f>#N/A</f>
        <v>#N/A</v>
      </c>
      <c r="H7" s="81"/>
    </row>
    <row r="8" spans="1:8" x14ac:dyDescent="0.25">
      <c r="A8" s="86" t="s">
        <v>246</v>
      </c>
      <c r="B8" s="78" t="s">
        <v>247</v>
      </c>
      <c r="C8" s="87">
        <v>1771.9911320000001</v>
      </c>
      <c r="D8" s="79">
        <v>1891.5538059999997</v>
      </c>
      <c r="E8" s="79">
        <v>1908.3476839999998</v>
      </c>
      <c r="F8" s="79">
        <v>1955.6517599999997</v>
      </c>
      <c r="G8" s="80" t="e">
        <f>#N/A</f>
        <v>#N/A</v>
      </c>
      <c r="H8" s="81"/>
    </row>
    <row r="9" spans="1:8" x14ac:dyDescent="0.25">
      <c r="A9" s="88" t="s">
        <v>73</v>
      </c>
      <c r="B9" s="78" t="s">
        <v>248</v>
      </c>
      <c r="C9" s="87">
        <v>581.75411182272308</v>
      </c>
      <c r="D9" s="79">
        <v>602.76269116160211</v>
      </c>
      <c r="E9" s="79">
        <v>624.65447809439888</v>
      </c>
      <c r="F9" s="79">
        <v>649.33861305256653</v>
      </c>
      <c r="G9" s="80" t="e">
        <f>#N/A</f>
        <v>#N/A</v>
      </c>
      <c r="H9" s="89"/>
    </row>
    <row r="10" spans="1:8" x14ac:dyDescent="0.25">
      <c r="A10" s="82"/>
      <c r="B10" s="83" t="s">
        <v>241</v>
      </c>
      <c r="C10" s="90"/>
      <c r="D10" s="91"/>
      <c r="E10" s="91"/>
      <c r="F10" s="91"/>
      <c r="G10" s="80" t="e">
        <f>#N/A</f>
        <v>#N/A</v>
      </c>
      <c r="H10" s="92"/>
    </row>
    <row r="11" spans="1:8" x14ac:dyDescent="0.25">
      <c r="A11" s="82" t="s">
        <v>242</v>
      </c>
      <c r="B11" s="83" t="s">
        <v>249</v>
      </c>
      <c r="C11" s="90">
        <v>531.86404964964311</v>
      </c>
      <c r="D11" s="91">
        <v>550.01240520932345</v>
      </c>
      <c r="E11" s="91">
        <v>568.79355056220675</v>
      </c>
      <c r="F11" s="91">
        <v>589.84546384991336</v>
      </c>
      <c r="G11" s="80" t="e">
        <f>#N/A</f>
        <v>#N/A</v>
      </c>
      <c r="H11" s="76"/>
    </row>
    <row r="12" spans="1:8" x14ac:dyDescent="0.25">
      <c r="A12" s="82" t="s">
        <v>244</v>
      </c>
      <c r="B12" s="83" t="s">
        <v>2</v>
      </c>
      <c r="C12" s="90">
        <v>31.666067833079996</v>
      </c>
      <c r="D12" s="91">
        <v>32.87315513539864</v>
      </c>
      <c r="E12" s="91">
        <v>34.354445003837562</v>
      </c>
      <c r="F12" s="91">
        <v>36.24393947904862</v>
      </c>
      <c r="G12" s="80" t="e">
        <f>#N/A</f>
        <v>#N/A</v>
      </c>
      <c r="H12" s="76"/>
    </row>
    <row r="13" spans="1:8" x14ac:dyDescent="0.25">
      <c r="A13" s="82" t="s">
        <v>250</v>
      </c>
      <c r="B13" s="83" t="s">
        <v>251</v>
      </c>
      <c r="C13" s="90">
        <v>18.223994339999997</v>
      </c>
      <c r="D13" s="91">
        <v>19.877130816879994</v>
      </c>
      <c r="E13" s="91">
        <v>21.506482528354638</v>
      </c>
      <c r="F13" s="91">
        <v>23.249209723604455</v>
      </c>
      <c r="G13" s="80" t="e">
        <f>#N/A</f>
        <v>#N/A</v>
      </c>
      <c r="H13" s="93"/>
    </row>
    <row r="14" spans="1:8" x14ac:dyDescent="0.25">
      <c r="A14" s="88" t="s">
        <v>108</v>
      </c>
      <c r="B14" s="78" t="s">
        <v>8</v>
      </c>
      <c r="C14" s="87">
        <v>490.76007416401131</v>
      </c>
      <c r="D14" s="79">
        <v>509.40895698224375</v>
      </c>
      <c r="E14" s="79">
        <v>532.33236004644471</v>
      </c>
      <c r="F14" s="79">
        <v>561.6106398489992</v>
      </c>
      <c r="G14" s="80" t="e">
        <f>#N/A</f>
        <v>#N/A</v>
      </c>
      <c r="H14" s="76"/>
    </row>
    <row r="15" spans="1:8" x14ac:dyDescent="0.25">
      <c r="A15" s="88" t="s">
        <v>179</v>
      </c>
      <c r="B15" s="78" t="s">
        <v>3</v>
      </c>
      <c r="C15" s="87">
        <v>182.08791219999995</v>
      </c>
      <c r="D15" s="94">
        <v>248.444089961</v>
      </c>
      <c r="E15" s="94">
        <v>249.09855200399997</v>
      </c>
      <c r="F15" s="94">
        <v>247.51132661719998</v>
      </c>
      <c r="G15" s="80" t="e">
        <f>#N/A</f>
        <v>#N/A</v>
      </c>
      <c r="H15" s="93"/>
    </row>
    <row r="16" spans="1:8" x14ac:dyDescent="0.25">
      <c r="A16" s="88" t="s">
        <v>252</v>
      </c>
      <c r="B16" s="78" t="s">
        <v>253</v>
      </c>
      <c r="C16" s="87">
        <v>12.714032999999999</v>
      </c>
      <c r="D16" s="79">
        <v>13.451446914</v>
      </c>
      <c r="E16" s="79">
        <v>14.191276494269999</v>
      </c>
      <c r="F16" s="79">
        <v>14.971796701454849</v>
      </c>
      <c r="G16" s="80" t="e">
        <f>#N/A</f>
        <v>#N/A</v>
      </c>
      <c r="H16" s="95"/>
    </row>
    <row r="17" spans="1:8" x14ac:dyDescent="0.25">
      <c r="A17" s="88" t="s">
        <v>254</v>
      </c>
      <c r="B17" s="78" t="s">
        <v>255</v>
      </c>
      <c r="C17" s="87">
        <v>504.6750008132658</v>
      </c>
      <c r="D17" s="79">
        <v>517.48662098115392</v>
      </c>
      <c r="E17" s="79">
        <v>488.07101736088623</v>
      </c>
      <c r="F17" s="79">
        <v>482.21938377977926</v>
      </c>
      <c r="G17" s="80" t="e">
        <f>#N/A</f>
        <v>#N/A</v>
      </c>
      <c r="H17" s="76"/>
    </row>
    <row r="18" spans="1:8" x14ac:dyDescent="0.25">
      <c r="A18" s="82"/>
      <c r="B18" s="83" t="s">
        <v>241</v>
      </c>
      <c r="C18" s="90"/>
      <c r="D18" s="91"/>
      <c r="E18" s="91"/>
      <c r="F18" s="91"/>
      <c r="G18" s="80" t="e">
        <f>#N/A</f>
        <v>#N/A</v>
      </c>
      <c r="H18" s="76"/>
    </row>
    <row r="19" spans="1:8" x14ac:dyDescent="0.25">
      <c r="A19" s="82" t="s">
        <v>256</v>
      </c>
      <c r="B19" s="83" t="s">
        <v>257</v>
      </c>
      <c r="C19" s="90">
        <v>81.454113800000002</v>
      </c>
      <c r="D19" s="96">
        <v>84.549370124400014</v>
      </c>
      <c r="E19" s="96">
        <v>88.354091779998015</v>
      </c>
      <c r="F19" s="96">
        <v>93.213566827897893</v>
      </c>
      <c r="G19" s="80" t="e">
        <f>#N/A</f>
        <v>#N/A</v>
      </c>
      <c r="H19" s="76"/>
    </row>
    <row r="20" spans="1:8" x14ac:dyDescent="0.25">
      <c r="A20" s="82" t="s">
        <v>258</v>
      </c>
      <c r="B20" s="83" t="s">
        <v>259</v>
      </c>
      <c r="C20" s="90">
        <v>83.031887504799997</v>
      </c>
      <c r="D20" s="96">
        <v>76.232030650702399</v>
      </c>
      <c r="E20" s="96">
        <v>55.973239839984004</v>
      </c>
      <c r="F20" s="96">
        <v>26.906259125183126</v>
      </c>
      <c r="G20" s="80" t="e">
        <f>#N/A</f>
        <v>#N/A</v>
      </c>
      <c r="H20" s="76"/>
    </row>
    <row r="21" spans="1:8" ht="16.5" thickBot="1" x14ac:dyDescent="0.3">
      <c r="A21" s="97" t="s">
        <v>260</v>
      </c>
      <c r="B21" s="83" t="s">
        <v>261</v>
      </c>
      <c r="C21" s="90">
        <v>29.437230865959801</v>
      </c>
      <c r="D21" s="96">
        <v>31.14459025618547</v>
      </c>
      <c r="E21" s="96">
        <v>32.857542720275667</v>
      </c>
      <c r="F21" s="96">
        <v>34.66470756989083</v>
      </c>
      <c r="G21" s="80" t="e">
        <f>#N/A</f>
        <v>#N/A</v>
      </c>
      <c r="H21" s="76"/>
    </row>
    <row r="22" spans="1:8" ht="16.5" thickBot="1" x14ac:dyDescent="0.3">
      <c r="A22" s="98" t="s">
        <v>262</v>
      </c>
      <c r="B22" s="78" t="s">
        <v>263</v>
      </c>
      <c r="C22" s="87">
        <v>-300.58235290418429</v>
      </c>
      <c r="D22" s="79">
        <v>-318.17188329325904</v>
      </c>
      <c r="E22" s="79">
        <v>-322.58846937033672</v>
      </c>
      <c r="F22" s="79">
        <v>-306.05858272967612</v>
      </c>
      <c r="G22" s="80" t="e">
        <f>#N/A</f>
        <v>#N/A</v>
      </c>
      <c r="H22" s="81"/>
    </row>
    <row r="23" spans="1:8" x14ac:dyDescent="0.25">
      <c r="A23" s="77" t="s">
        <v>264</v>
      </c>
      <c r="B23" s="78" t="s">
        <v>265</v>
      </c>
      <c r="C23" s="87">
        <v>253.47853612210002</v>
      </c>
      <c r="D23" s="79">
        <v>298.69440072895054</v>
      </c>
      <c r="E23" s="79">
        <v>343.39307794321775</v>
      </c>
      <c r="F23" s="79">
        <v>372.35159082009477</v>
      </c>
      <c r="G23" s="80" t="e">
        <f>#N/A</f>
        <v>#N/A</v>
      </c>
      <c r="H23" s="81"/>
    </row>
    <row r="24" spans="1:8" x14ac:dyDescent="0.25">
      <c r="A24" s="82" t="s">
        <v>73</v>
      </c>
      <c r="B24" s="83" t="s">
        <v>266</v>
      </c>
      <c r="C24" s="90">
        <v>547.27176001905093</v>
      </c>
      <c r="D24" s="91">
        <v>465.27259175792665</v>
      </c>
      <c r="E24" s="91">
        <v>514.8162623415493</v>
      </c>
      <c r="F24" s="91">
        <v>545.21251286033453</v>
      </c>
      <c r="G24" s="80" t="e">
        <f>#N/A</f>
        <v>#N/A</v>
      </c>
      <c r="H24" s="76"/>
    </row>
    <row r="25" spans="1:8" x14ac:dyDescent="0.25">
      <c r="A25" s="82"/>
      <c r="B25" s="83" t="s">
        <v>267</v>
      </c>
      <c r="C25" s="90"/>
      <c r="D25" s="96"/>
      <c r="E25" s="96"/>
      <c r="F25" s="96"/>
      <c r="G25" s="80" t="e">
        <f>#N/A</f>
        <v>#N/A</v>
      </c>
      <c r="H25" s="76"/>
    </row>
    <row r="26" spans="1:8" x14ac:dyDescent="0.25">
      <c r="A26" s="82" t="s">
        <v>242</v>
      </c>
      <c r="B26" s="83" t="s">
        <v>268</v>
      </c>
      <c r="C26" s="90">
        <v>0</v>
      </c>
      <c r="D26" s="96">
        <v>0</v>
      </c>
      <c r="E26" s="96">
        <v>0</v>
      </c>
      <c r="F26" s="96">
        <v>0</v>
      </c>
      <c r="G26" s="80" t="e">
        <f>#N/A</f>
        <v>#N/A</v>
      </c>
      <c r="H26" s="76"/>
    </row>
    <row r="27" spans="1:8" x14ac:dyDescent="0.25">
      <c r="A27" s="82" t="s">
        <v>244</v>
      </c>
      <c r="B27" s="99" t="s">
        <v>269</v>
      </c>
      <c r="C27" s="100">
        <v>3.6487099999999999</v>
      </c>
      <c r="D27" s="101">
        <v>3.8603351799999999</v>
      </c>
      <c r="E27" s="101">
        <v>4.0726536149000001</v>
      </c>
      <c r="F27" s="101">
        <v>4.296649563719499</v>
      </c>
      <c r="G27" s="80" t="e">
        <f>#N/A</f>
        <v>#N/A</v>
      </c>
      <c r="H27" s="76"/>
    </row>
    <row r="28" spans="1:8" x14ac:dyDescent="0.25">
      <c r="A28" s="82" t="s">
        <v>108</v>
      </c>
      <c r="B28" s="83" t="s">
        <v>270</v>
      </c>
      <c r="C28" s="90">
        <v>293.79322389695091</v>
      </c>
      <c r="D28" s="91">
        <v>166.57819102897611</v>
      </c>
      <c r="E28" s="91">
        <v>171.42318439833156</v>
      </c>
      <c r="F28" s="91">
        <v>172.86092204023979</v>
      </c>
      <c r="G28" s="80" t="e">
        <f>#N/A</f>
        <v>#N/A</v>
      </c>
      <c r="H28" s="102"/>
    </row>
    <row r="29" spans="1:8" x14ac:dyDescent="0.25">
      <c r="A29" s="82"/>
      <c r="B29" s="83" t="s">
        <v>267</v>
      </c>
      <c r="C29" s="90"/>
      <c r="D29" s="91"/>
      <c r="E29" s="91"/>
      <c r="F29" s="91"/>
      <c r="G29" s="80" t="e">
        <f>#N/A</f>
        <v>#N/A</v>
      </c>
      <c r="H29" s="76"/>
    </row>
    <row r="30" spans="1:8" ht="16.5" thickBot="1" x14ac:dyDescent="0.3">
      <c r="A30" s="97" t="s">
        <v>271</v>
      </c>
      <c r="B30" s="83" t="s">
        <v>272</v>
      </c>
      <c r="C30" s="90">
        <v>31.952114379999998</v>
      </c>
      <c r="D30" s="91">
        <v>24.37875</v>
      </c>
      <c r="E30" s="91">
        <v>21.532499999999999</v>
      </c>
      <c r="F30" s="91">
        <v>14.72625</v>
      </c>
      <c r="G30" s="80" t="e">
        <f>#N/A</f>
        <v>#N/A</v>
      </c>
      <c r="H30" s="76"/>
    </row>
    <row r="31" spans="1:8" ht="16.5" thickBot="1" x14ac:dyDescent="0.3">
      <c r="A31" s="103" t="s">
        <v>273</v>
      </c>
      <c r="B31" s="78" t="s">
        <v>274</v>
      </c>
      <c r="C31" s="87">
        <v>-1.2522714238188826</v>
      </c>
      <c r="D31" s="79">
        <v>29.057211497375079</v>
      </c>
      <c r="E31" s="79">
        <v>70.01301915479678</v>
      </c>
      <c r="F31" s="79">
        <v>112.9799105407082</v>
      </c>
      <c r="G31" s="80" t="e">
        <f>#N/A</f>
        <v>#N/A</v>
      </c>
      <c r="H31" s="81"/>
    </row>
    <row r="32" spans="1:8" ht="16.5" thickBot="1" x14ac:dyDescent="0.3">
      <c r="A32" s="103" t="s">
        <v>275</v>
      </c>
      <c r="B32" s="78" t="s">
        <v>276</v>
      </c>
      <c r="C32" s="87">
        <v>0</v>
      </c>
      <c r="D32" s="79">
        <v>5.8114422994750159</v>
      </c>
      <c r="E32" s="79">
        <v>14.002603830959357</v>
      </c>
      <c r="F32" s="79">
        <v>22.595982108141641</v>
      </c>
      <c r="G32" s="80" t="e">
        <f>#N/A</f>
        <v>#N/A</v>
      </c>
      <c r="H32" s="76"/>
    </row>
    <row r="33" spans="1:8" ht="16.5" thickBot="1" x14ac:dyDescent="0.3">
      <c r="A33" s="103" t="s">
        <v>277</v>
      </c>
      <c r="B33" s="78" t="s">
        <v>278</v>
      </c>
      <c r="C33" s="87">
        <v>-1.2522714238188826</v>
      </c>
      <c r="D33" s="94">
        <v>23.245769197900064</v>
      </c>
      <c r="E33" s="94">
        <v>56.010415323837421</v>
      </c>
      <c r="F33" s="94">
        <v>90.383928432566563</v>
      </c>
      <c r="G33" s="80" t="e">
        <f>#N/A</f>
        <v>#N/A</v>
      </c>
      <c r="H33" s="81"/>
    </row>
    <row r="34" spans="1:8" x14ac:dyDescent="0.25">
      <c r="A34" s="77" t="s">
        <v>279</v>
      </c>
      <c r="B34" s="78" t="s">
        <v>11</v>
      </c>
      <c r="C34" s="87">
        <v>0</v>
      </c>
      <c r="D34" s="79">
        <v>0</v>
      </c>
      <c r="E34" s="79">
        <v>0.23245779800536015</v>
      </c>
      <c r="F34" s="79">
        <v>0.56010435361397781</v>
      </c>
      <c r="G34" s="80" t="e">
        <f>#N/A</f>
        <v>#N/A</v>
      </c>
      <c r="H34" s="76"/>
    </row>
    <row r="35" spans="1:8" x14ac:dyDescent="0.25">
      <c r="A35" s="82"/>
      <c r="B35" s="83" t="s">
        <v>241</v>
      </c>
      <c r="C35" s="90"/>
      <c r="D35" s="91"/>
      <c r="E35" s="91"/>
      <c r="F35" s="91"/>
      <c r="G35" s="80" t="e">
        <f>#N/A</f>
        <v>#N/A</v>
      </c>
    </row>
    <row r="36" spans="1:8" x14ac:dyDescent="0.25">
      <c r="A36" s="82" t="s">
        <v>73</v>
      </c>
      <c r="B36" s="83" t="s">
        <v>12</v>
      </c>
      <c r="C36" s="90">
        <v>0</v>
      </c>
      <c r="D36" s="96">
        <v>0</v>
      </c>
      <c r="E36" s="96">
        <v>0</v>
      </c>
      <c r="F36" s="96">
        <v>0</v>
      </c>
      <c r="G36" s="80" t="e">
        <f>#N/A</f>
        <v>#N/A</v>
      </c>
    </row>
    <row r="37" spans="1:8" x14ac:dyDescent="0.25">
      <c r="A37" s="104" t="s">
        <v>108</v>
      </c>
      <c r="B37" s="83" t="s">
        <v>13</v>
      </c>
      <c r="C37" s="90">
        <v>0</v>
      </c>
      <c r="D37" s="105">
        <v>0</v>
      </c>
      <c r="E37" s="105">
        <v>0</v>
      </c>
      <c r="F37" s="106">
        <v>0</v>
      </c>
      <c r="G37" s="80" t="e">
        <f>#N/A</f>
        <v>#N/A</v>
      </c>
    </row>
    <row r="38" spans="1:8" x14ac:dyDescent="0.25">
      <c r="A38" s="82" t="s">
        <v>179</v>
      </c>
      <c r="B38" s="83" t="s">
        <v>14</v>
      </c>
      <c r="C38" s="90">
        <v>0</v>
      </c>
      <c r="D38" s="105">
        <v>0</v>
      </c>
      <c r="E38" s="105">
        <v>0.23245779800536015</v>
      </c>
      <c r="F38" s="105">
        <v>0.56010435361397781</v>
      </c>
      <c r="G38" s="80" t="e">
        <f>#N/A</f>
        <v>#N/A</v>
      </c>
    </row>
    <row r="39" spans="1:8" ht="16.5" thickBot="1" x14ac:dyDescent="0.3">
      <c r="A39" s="97" t="s">
        <v>252</v>
      </c>
      <c r="B39" s="83" t="s">
        <v>15</v>
      </c>
      <c r="C39" s="90">
        <v>0</v>
      </c>
      <c r="D39" s="79">
        <v>0</v>
      </c>
      <c r="E39" s="79">
        <v>0</v>
      </c>
      <c r="F39" s="79">
        <v>0</v>
      </c>
      <c r="G39" s="80" t="e">
        <f>#N/A</f>
        <v>#N/A</v>
      </c>
    </row>
    <row r="40" spans="1:8" x14ac:dyDescent="0.25">
      <c r="A40" s="77" t="s">
        <v>280</v>
      </c>
      <c r="B40" s="78" t="s">
        <v>281</v>
      </c>
      <c r="C40" s="87">
        <v>43.176324883527315</v>
      </c>
      <c r="D40" s="107">
        <v>24.924869178344437</v>
      </c>
      <c r="E40" s="79">
        <v>20.955812869012362</v>
      </c>
      <c r="F40" s="79">
        <v>49.264765241833743</v>
      </c>
      <c r="G40" s="80" t="e">
        <f>#N/A</f>
        <v>#N/A</v>
      </c>
    </row>
    <row r="41" spans="1:8" s="110" customFormat="1" x14ac:dyDescent="0.25">
      <c r="A41" s="82" t="s">
        <v>73</v>
      </c>
      <c r="B41" s="108" t="s">
        <v>282</v>
      </c>
      <c r="C41" s="109">
        <v>43.176324883527315</v>
      </c>
      <c r="D41" s="91">
        <v>0</v>
      </c>
      <c r="E41" s="101">
        <v>20.955812869012362</v>
      </c>
      <c r="F41" s="101">
        <v>49.264765241833743</v>
      </c>
      <c r="G41" s="80" t="e">
        <f>#N/A</f>
        <v>#N/A</v>
      </c>
    </row>
    <row r="42" spans="1:8" s="110" customFormat="1" x14ac:dyDescent="0.25">
      <c r="A42" s="82" t="s">
        <v>108</v>
      </c>
      <c r="B42" s="83" t="s">
        <v>283</v>
      </c>
      <c r="C42" s="90">
        <v>0</v>
      </c>
      <c r="D42" s="111">
        <v>24.924869178344437</v>
      </c>
      <c r="E42" s="91">
        <v>0</v>
      </c>
      <c r="F42" s="91">
        <v>0</v>
      </c>
      <c r="G42" s="80" t="e">
        <f>#N/A</f>
        <v>#N/A</v>
      </c>
    </row>
    <row r="43" spans="1:8" s="110" customFormat="1" ht="16.5" thickBot="1" x14ac:dyDescent="0.3">
      <c r="A43" s="97"/>
      <c r="B43" s="83" t="s">
        <v>284</v>
      </c>
      <c r="C43" s="90" t="s">
        <v>285</v>
      </c>
      <c r="D43" s="112" t="s">
        <v>286</v>
      </c>
      <c r="E43" s="112" t="s">
        <v>285</v>
      </c>
      <c r="F43" s="112" t="s">
        <v>285</v>
      </c>
      <c r="G43" s="80" t="e">
        <f>#N/A</f>
        <v>#N/A</v>
      </c>
    </row>
    <row r="44" spans="1:8" x14ac:dyDescent="0.25">
      <c r="A44" s="77" t="s">
        <v>287</v>
      </c>
      <c r="B44" s="78" t="s">
        <v>288</v>
      </c>
      <c r="C44" s="87">
        <v>203.16637649711416</v>
      </c>
      <c r="D44" s="79">
        <v>120.19931504986602</v>
      </c>
      <c r="E44" s="79">
        <v>105.97725115965055</v>
      </c>
      <c r="F44" s="79">
        <v>82.92307999999997</v>
      </c>
      <c r="G44" s="80" t="e">
        <f>#N/A</f>
        <v>#N/A</v>
      </c>
    </row>
    <row r="45" spans="1:8" s="110" customFormat="1" x14ac:dyDescent="0.25">
      <c r="A45" s="82" t="s">
        <v>73</v>
      </c>
      <c r="B45" s="108" t="s">
        <v>289</v>
      </c>
      <c r="C45" s="109">
        <v>203.16637649711416</v>
      </c>
      <c r="D45" s="91">
        <v>0</v>
      </c>
      <c r="E45" s="101">
        <v>0</v>
      </c>
      <c r="F45" s="101">
        <v>0</v>
      </c>
      <c r="G45" s="80" t="e">
        <f>#N/A</f>
        <v>#N/A</v>
      </c>
    </row>
    <row r="46" spans="1:8" s="110" customFormat="1" x14ac:dyDescent="0.25">
      <c r="A46" s="82" t="s">
        <v>108</v>
      </c>
      <c r="B46" s="83" t="s">
        <v>290</v>
      </c>
      <c r="C46" s="90">
        <v>0</v>
      </c>
      <c r="D46" s="113">
        <v>120.19931504986602</v>
      </c>
      <c r="E46" s="113">
        <v>105.97725115965055</v>
      </c>
      <c r="F46" s="91">
        <v>82.92307999999997</v>
      </c>
      <c r="G46" s="80" t="e">
        <f>#N/A</f>
        <v>#N/A</v>
      </c>
    </row>
    <row r="47" spans="1:8" s="110" customFormat="1" ht="16.5" thickBot="1" x14ac:dyDescent="0.3">
      <c r="A47" s="97"/>
      <c r="B47" s="83" t="s">
        <v>284</v>
      </c>
      <c r="C47" s="90" t="s">
        <v>285</v>
      </c>
      <c r="D47" s="112" t="s">
        <v>286</v>
      </c>
      <c r="E47" s="114" t="s">
        <v>286</v>
      </c>
      <c r="F47" s="112" t="s">
        <v>286</v>
      </c>
      <c r="G47" s="80" t="e">
        <f>#N/A</f>
        <v>#N/A</v>
      </c>
    </row>
    <row r="48" spans="1:8" x14ac:dyDescent="0.25">
      <c r="A48" s="77" t="s">
        <v>291</v>
      </c>
      <c r="B48" s="78" t="s">
        <v>292</v>
      </c>
      <c r="C48" s="87">
        <v>62</v>
      </c>
      <c r="D48" s="79">
        <v>0</v>
      </c>
      <c r="E48" s="79">
        <v>0</v>
      </c>
      <c r="F48" s="79">
        <v>0</v>
      </c>
      <c r="G48" s="80" t="e">
        <f>#N/A</f>
        <v>#N/A</v>
      </c>
    </row>
    <row r="49" spans="1:7" x14ac:dyDescent="0.25">
      <c r="A49" s="88"/>
      <c r="B49" s="83" t="s">
        <v>293</v>
      </c>
      <c r="C49" s="90"/>
      <c r="D49" s="91"/>
      <c r="E49" s="91"/>
      <c r="F49" s="91"/>
      <c r="G49" s="80" t="e">
        <f>#N/A</f>
        <v>#N/A</v>
      </c>
    </row>
    <row r="50" spans="1:7" x14ac:dyDescent="0.25">
      <c r="A50" s="82" t="s">
        <v>73</v>
      </c>
      <c r="B50" s="83" t="s">
        <v>294</v>
      </c>
      <c r="C50" s="90">
        <v>62</v>
      </c>
      <c r="D50" s="96">
        <v>0</v>
      </c>
      <c r="E50" s="96">
        <v>0</v>
      </c>
      <c r="F50" s="96">
        <v>0</v>
      </c>
      <c r="G50" s="80" t="e">
        <f>#N/A</f>
        <v>#N/A</v>
      </c>
    </row>
    <row r="51" spans="1:7" x14ac:dyDescent="0.25">
      <c r="A51" s="82" t="s">
        <v>242</v>
      </c>
      <c r="B51" s="83" t="s">
        <v>295</v>
      </c>
      <c r="C51" s="90"/>
      <c r="D51" s="115"/>
      <c r="E51" s="115"/>
      <c r="F51" s="115"/>
      <c r="G51" s="80" t="e">
        <f>#N/A</f>
        <v>#N/A</v>
      </c>
    </row>
    <row r="52" spans="1:7" ht="16.5" thickBot="1" x14ac:dyDescent="0.3">
      <c r="A52" s="82" t="s">
        <v>108</v>
      </c>
      <c r="B52" s="83" t="s">
        <v>296</v>
      </c>
      <c r="C52" s="90">
        <v>0</v>
      </c>
      <c r="D52" s="112">
        <v>0</v>
      </c>
      <c r="E52" s="112">
        <v>0</v>
      </c>
      <c r="F52" s="112">
        <v>0</v>
      </c>
      <c r="G52" s="80" t="e">
        <f>#N/A</f>
        <v>#N/A</v>
      </c>
    </row>
    <row r="53" spans="1:7" x14ac:dyDescent="0.25">
      <c r="A53" s="77" t="s">
        <v>297</v>
      </c>
      <c r="B53" s="78" t="s">
        <v>298</v>
      </c>
      <c r="C53" s="87">
        <v>90</v>
      </c>
      <c r="D53" s="94">
        <v>23</v>
      </c>
      <c r="E53" s="94">
        <v>55</v>
      </c>
      <c r="F53" s="94">
        <v>119</v>
      </c>
      <c r="G53" s="80" t="e">
        <f>#N/A</f>
        <v>#N/A</v>
      </c>
    </row>
    <row r="54" spans="1:7" x14ac:dyDescent="0.25">
      <c r="A54" s="88"/>
      <c r="B54" s="83" t="s">
        <v>299</v>
      </c>
      <c r="C54" s="90"/>
      <c r="D54" s="91"/>
      <c r="E54" s="91"/>
      <c r="F54" s="91"/>
      <c r="G54" s="80" t="e">
        <f>#N/A</f>
        <v>#N/A</v>
      </c>
    </row>
    <row r="55" spans="1:7" x14ac:dyDescent="0.25">
      <c r="A55" s="82" t="s">
        <v>73</v>
      </c>
      <c r="B55" s="83" t="s">
        <v>300</v>
      </c>
      <c r="C55" s="90">
        <v>90</v>
      </c>
      <c r="D55" s="115">
        <v>23</v>
      </c>
      <c r="E55" s="115">
        <v>55</v>
      </c>
      <c r="F55" s="115">
        <v>119</v>
      </c>
      <c r="G55" s="80" t="e">
        <f>#N/A</f>
        <v>#N/A</v>
      </c>
    </row>
    <row r="56" spans="1:7" x14ac:dyDescent="0.25">
      <c r="A56" s="82" t="s">
        <v>242</v>
      </c>
      <c r="B56" s="83" t="s">
        <v>295</v>
      </c>
      <c r="C56" s="90"/>
      <c r="D56" s="115"/>
      <c r="E56" s="115"/>
      <c r="F56" s="115"/>
      <c r="G56" s="80" t="e">
        <f>#N/A</f>
        <v>#N/A</v>
      </c>
    </row>
    <row r="57" spans="1:7" x14ac:dyDescent="0.25">
      <c r="A57" s="82" t="s">
        <v>108</v>
      </c>
      <c r="B57" s="83" t="s">
        <v>296</v>
      </c>
      <c r="C57" s="90">
        <v>0</v>
      </c>
      <c r="D57" s="91">
        <v>0</v>
      </c>
      <c r="E57" s="91">
        <v>0</v>
      </c>
      <c r="F57" s="91">
        <v>0</v>
      </c>
      <c r="G57" s="80" t="e">
        <f>#N/A</f>
        <v>#N/A</v>
      </c>
    </row>
    <row r="58" spans="1:7" ht="16.5" thickBot="1" x14ac:dyDescent="0.3">
      <c r="A58" s="116" t="s">
        <v>301</v>
      </c>
      <c r="B58" s="78" t="s">
        <v>302</v>
      </c>
      <c r="C58" s="87">
        <v>38.635462092203369</v>
      </c>
      <c r="D58" s="91">
        <v>43.956610169491512</v>
      </c>
      <c r="E58" s="91">
        <v>36.502779661016945</v>
      </c>
      <c r="F58" s="91">
        <v>21.212847457627106</v>
      </c>
      <c r="G58" s="80" t="e">
        <f>#N/A</f>
        <v>#N/A</v>
      </c>
    </row>
    <row r="59" spans="1:7" x14ac:dyDescent="0.25">
      <c r="A59" s="77" t="s">
        <v>303</v>
      </c>
      <c r="B59" s="78" t="s">
        <v>304</v>
      </c>
      <c r="C59" s="87">
        <v>152.97232080000001</v>
      </c>
      <c r="D59" s="115">
        <v>0</v>
      </c>
      <c r="E59" s="115">
        <v>0</v>
      </c>
      <c r="F59" s="115">
        <v>0</v>
      </c>
      <c r="G59" s="80" t="e">
        <f>#N/A</f>
        <v>#N/A</v>
      </c>
    </row>
    <row r="60" spans="1:7" x14ac:dyDescent="0.25">
      <c r="A60" s="82" t="s">
        <v>73</v>
      </c>
      <c r="B60" s="83" t="s">
        <v>305</v>
      </c>
      <c r="C60" s="90">
        <v>0</v>
      </c>
      <c r="D60" s="91">
        <v>0</v>
      </c>
      <c r="E60" s="91">
        <v>0</v>
      </c>
      <c r="F60" s="91">
        <v>0</v>
      </c>
      <c r="G60" s="80" t="e">
        <f>#N/A</f>
        <v>#N/A</v>
      </c>
    </row>
    <row r="61" spans="1:7" ht="16.5" thickBot="1" x14ac:dyDescent="0.3">
      <c r="A61" s="97" t="s">
        <v>108</v>
      </c>
      <c r="B61" s="83" t="s">
        <v>306</v>
      </c>
      <c r="C61" s="90">
        <v>152.97232080000001</v>
      </c>
      <c r="D61" s="91">
        <v>0</v>
      </c>
      <c r="E61" s="91">
        <v>0</v>
      </c>
      <c r="F61" s="91">
        <v>0</v>
      </c>
      <c r="G61" s="80" t="e">
        <f>#N/A</f>
        <v>#N/A</v>
      </c>
    </row>
    <row r="62" spans="1:7" ht="16.5" thickBot="1" x14ac:dyDescent="0.3">
      <c r="A62" s="103" t="s">
        <v>307</v>
      </c>
      <c r="B62" s="78" t="s">
        <v>308</v>
      </c>
      <c r="C62" s="87">
        <v>0</v>
      </c>
      <c r="D62" s="96">
        <v>0</v>
      </c>
      <c r="E62" s="96">
        <v>0</v>
      </c>
      <c r="F62" s="96">
        <v>0</v>
      </c>
      <c r="G62" s="80" t="e">
        <f>#N/A</f>
        <v>#N/A</v>
      </c>
    </row>
    <row r="63" spans="1:7" x14ac:dyDescent="0.25">
      <c r="A63" s="86" t="s">
        <v>309</v>
      </c>
      <c r="B63" s="78" t="s">
        <v>310</v>
      </c>
      <c r="C63" s="87">
        <v>253.27691816000001</v>
      </c>
      <c r="D63" s="79">
        <v>288.16000000000003</v>
      </c>
      <c r="E63" s="79">
        <v>239.29599999999999</v>
      </c>
      <c r="F63" s="79">
        <v>139.06199999999998</v>
      </c>
      <c r="G63" s="80" t="e">
        <f>#N/A</f>
        <v>#N/A</v>
      </c>
    </row>
    <row r="64" spans="1:7" ht="16.5" thickBot="1" x14ac:dyDescent="0.3">
      <c r="A64" s="117"/>
      <c r="B64" s="83" t="s">
        <v>295</v>
      </c>
      <c r="C64" s="90"/>
      <c r="D64" s="115"/>
      <c r="E64" s="115"/>
      <c r="F64" s="115"/>
      <c r="G64" s="80" t="e">
        <f>#N/A</f>
        <v>#N/A</v>
      </c>
    </row>
    <row r="65" spans="1:8" ht="32.25" thickBot="1" x14ac:dyDescent="0.3">
      <c r="A65" s="103" t="s">
        <v>309</v>
      </c>
      <c r="B65" s="78" t="s">
        <v>311</v>
      </c>
      <c r="C65" s="87">
        <v>2475.4546985041843</v>
      </c>
      <c r="D65" s="91">
        <v>2107.535993812503</v>
      </c>
      <c r="E65" s="91">
        <v>2137.0782566322296</v>
      </c>
      <c r="F65" s="91">
        <v>2216.0185375882852</v>
      </c>
      <c r="G65" s="80" t="e">
        <f>#N/A</f>
        <v>#N/A</v>
      </c>
    </row>
    <row r="66" spans="1:8" ht="47.25" x14ac:dyDescent="0.25">
      <c r="A66" s="77" t="s">
        <v>312</v>
      </c>
      <c r="B66" s="78" t="s">
        <v>313</v>
      </c>
      <c r="C66" s="87">
        <v>2270.1496867404785</v>
      </c>
      <c r="D66" s="91">
        <v>2246.858664417317</v>
      </c>
      <c r="E66" s="91">
        <v>2266.136442051959</v>
      </c>
      <c r="F66" s="91">
        <v>2294.4072871266289</v>
      </c>
      <c r="G66" s="80" t="e">
        <f>#N/A</f>
        <v>#N/A</v>
      </c>
    </row>
    <row r="67" spans="1:8" ht="32.25" thickBot="1" x14ac:dyDescent="0.3">
      <c r="A67" s="118"/>
      <c r="B67" s="78" t="s">
        <v>314</v>
      </c>
      <c r="C67" s="87">
        <v>205.30501176370581</v>
      </c>
      <c r="D67" s="79">
        <v>-139.32267060481399</v>
      </c>
      <c r="E67" s="79">
        <v>-129.0581854197294</v>
      </c>
      <c r="F67" s="79">
        <v>-78.388749538343745</v>
      </c>
      <c r="G67" s="80" t="e">
        <f>#N/A</f>
        <v>#N/A</v>
      </c>
    </row>
    <row r="68" spans="1:8" x14ac:dyDescent="0.25">
      <c r="A68" s="119"/>
      <c r="B68" s="78" t="s">
        <v>4</v>
      </c>
      <c r="C68" s="87"/>
      <c r="D68" s="91"/>
      <c r="E68" s="91"/>
      <c r="F68" s="91"/>
      <c r="G68" s="80"/>
    </row>
    <row r="69" spans="1:8" x14ac:dyDescent="0.25">
      <c r="A69" s="82" t="s">
        <v>73</v>
      </c>
      <c r="B69" s="83" t="s">
        <v>5</v>
      </c>
      <c r="C69" s="90">
        <v>181.36294324646462</v>
      </c>
      <c r="D69" s="112">
        <v>260.12147852067005</v>
      </c>
      <c r="E69" s="112">
        <v>298.57335838684719</v>
      </c>
      <c r="F69" s="112">
        <v>333.16489628901678</v>
      </c>
      <c r="G69" s="80" t="e">
        <f>#N/A</f>
        <v>#N/A</v>
      </c>
    </row>
    <row r="70" spans="1:8" x14ac:dyDescent="0.25">
      <c r="A70" s="82" t="s">
        <v>108</v>
      </c>
      <c r="B70" s="120" t="s">
        <v>315</v>
      </c>
      <c r="C70" s="90">
        <v>197</v>
      </c>
      <c r="D70" s="121">
        <v>174</v>
      </c>
      <c r="E70" s="121">
        <v>119</v>
      </c>
      <c r="F70" s="121">
        <v>0</v>
      </c>
      <c r="G70" s="80" t="e">
        <f>#N/A</f>
        <v>#N/A</v>
      </c>
      <c r="H70" s="68" t="s">
        <v>316</v>
      </c>
    </row>
    <row r="71" spans="1:8" x14ac:dyDescent="0.25">
      <c r="A71" s="82" t="s">
        <v>179</v>
      </c>
      <c r="B71" s="83" t="s">
        <v>317</v>
      </c>
      <c r="C71" s="90">
        <v>4.2443967557702162</v>
      </c>
      <c r="D71" s="121">
        <v>4.5754223593202221</v>
      </c>
      <c r="E71" s="121">
        <v>4.7765990853910258</v>
      </c>
      <c r="F71" s="121">
        <v>4.9702263563689248</v>
      </c>
      <c r="G71" s="80">
        <f>SUM(C71:F71)</f>
        <v>18.566644556850392</v>
      </c>
    </row>
    <row r="72" spans="1:8" ht="15" x14ac:dyDescent="0.25">
      <c r="A72" s="315" t="s">
        <v>318</v>
      </c>
      <c r="B72" s="315"/>
      <c r="C72" s="315"/>
      <c r="D72" s="315"/>
      <c r="E72" s="315"/>
      <c r="F72" s="315"/>
      <c r="G72" s="315"/>
    </row>
    <row r="73" spans="1:8" ht="15" x14ac:dyDescent="0.25">
      <c r="A73" s="315"/>
      <c r="B73" s="315"/>
      <c r="C73" s="315"/>
      <c r="D73" s="315"/>
      <c r="E73" s="315"/>
      <c r="F73" s="315"/>
      <c r="G73" s="315"/>
    </row>
    <row r="74" spans="1:8" x14ac:dyDescent="0.25">
      <c r="A74" s="122" t="s">
        <v>319</v>
      </c>
      <c r="B74" s="122" t="s">
        <v>194</v>
      </c>
      <c r="C74" s="122" t="s">
        <v>320</v>
      </c>
      <c r="D74" s="122" t="s">
        <v>321</v>
      </c>
      <c r="E74" s="122" t="s">
        <v>322</v>
      </c>
      <c r="F74" s="122" t="s">
        <v>323</v>
      </c>
      <c r="G74" s="122" t="s">
        <v>195</v>
      </c>
    </row>
    <row r="75" spans="1:8" x14ac:dyDescent="0.25">
      <c r="A75" s="123"/>
      <c r="B75" s="123" t="s">
        <v>196</v>
      </c>
      <c r="C75" s="124">
        <v>253.26511815999999</v>
      </c>
      <c r="D75" s="125">
        <v>288.16065399999997</v>
      </c>
      <c r="E75" s="125">
        <v>239.29588227000048</v>
      </c>
      <c r="F75" s="125">
        <v>139.05988881472979</v>
      </c>
      <c r="G75" s="124">
        <f>SUM(C75:F75)</f>
        <v>919.78154324473019</v>
      </c>
    </row>
    <row r="76" spans="1:8" x14ac:dyDescent="0.25">
      <c r="A76" s="126" t="s">
        <v>20</v>
      </c>
      <c r="B76" s="127" t="s">
        <v>197</v>
      </c>
      <c r="C76" s="128">
        <v>191.26511815999999</v>
      </c>
      <c r="D76" s="129">
        <v>288.16065399999997</v>
      </c>
      <c r="E76" s="129">
        <v>239.29588227000048</v>
      </c>
      <c r="F76" s="129">
        <v>139.05988881472979</v>
      </c>
      <c r="G76" s="124" t="e">
        <f>#N/A</f>
        <v>#N/A</v>
      </c>
    </row>
    <row r="77" spans="1:8" x14ac:dyDescent="0.25">
      <c r="A77" s="126" t="s">
        <v>17</v>
      </c>
      <c r="B77" s="127" t="s">
        <v>198</v>
      </c>
      <c r="C77" s="128">
        <v>1.6988399999999999</v>
      </c>
      <c r="D77" s="130">
        <v>0</v>
      </c>
      <c r="E77" s="130">
        <v>0</v>
      </c>
      <c r="F77" s="130">
        <v>0</v>
      </c>
      <c r="G77" s="124" t="e">
        <f>#N/A</f>
        <v>#N/A</v>
      </c>
    </row>
    <row r="78" spans="1:8" ht="31.5" x14ac:dyDescent="0.25">
      <c r="A78" s="126" t="s">
        <v>199</v>
      </c>
      <c r="B78" s="131" t="s">
        <v>200</v>
      </c>
      <c r="C78" s="132"/>
      <c r="D78" s="130"/>
      <c r="E78" s="130"/>
      <c r="F78" s="130"/>
      <c r="G78" s="124" t="e">
        <f>#N/A</f>
        <v>#N/A</v>
      </c>
    </row>
    <row r="79" spans="1:8" x14ac:dyDescent="0.25">
      <c r="A79" s="126" t="s">
        <v>201</v>
      </c>
      <c r="B79" s="127" t="s">
        <v>202</v>
      </c>
      <c r="C79" s="128"/>
      <c r="D79" s="130">
        <v>0</v>
      </c>
      <c r="E79" s="130">
        <v>0</v>
      </c>
      <c r="F79" s="130">
        <v>0</v>
      </c>
      <c r="G79" s="124" t="e">
        <f>#N/A</f>
        <v>#N/A</v>
      </c>
    </row>
    <row r="80" spans="1:8" x14ac:dyDescent="0.25">
      <c r="A80" s="126" t="s">
        <v>203</v>
      </c>
      <c r="B80" s="131" t="s">
        <v>204</v>
      </c>
      <c r="C80" s="132">
        <v>1.6988399999999999</v>
      </c>
      <c r="D80" s="130">
        <v>0</v>
      </c>
      <c r="E80" s="130">
        <v>0</v>
      </c>
      <c r="F80" s="130">
        <v>0</v>
      </c>
      <c r="G80" s="124" t="e">
        <f>#N/A</f>
        <v>#N/A</v>
      </c>
    </row>
    <row r="81" spans="1:7" x14ac:dyDescent="0.25">
      <c r="A81" s="126" t="s">
        <v>205</v>
      </c>
      <c r="B81" s="127" t="s">
        <v>206</v>
      </c>
      <c r="C81" s="128"/>
      <c r="D81" s="130">
        <v>0</v>
      </c>
      <c r="E81" s="130">
        <v>0</v>
      </c>
      <c r="F81" s="130">
        <v>0</v>
      </c>
      <c r="G81" s="124" t="e">
        <f>#N/A</f>
        <v>#N/A</v>
      </c>
    </row>
    <row r="82" spans="1:7" x14ac:dyDescent="0.25">
      <c r="A82" s="126"/>
      <c r="B82" s="133" t="s">
        <v>207</v>
      </c>
      <c r="C82" s="134"/>
      <c r="D82" s="130">
        <v>0</v>
      </c>
      <c r="E82" s="130">
        <v>0</v>
      </c>
      <c r="F82" s="130">
        <v>0</v>
      </c>
      <c r="G82" s="124" t="e">
        <f>#N/A</f>
        <v>#N/A</v>
      </c>
    </row>
    <row r="83" spans="1:7" x14ac:dyDescent="0.25">
      <c r="A83" s="126" t="s">
        <v>208</v>
      </c>
      <c r="B83" s="127" t="s">
        <v>209</v>
      </c>
      <c r="C83" s="128">
        <v>1.6988399999999999</v>
      </c>
      <c r="D83" s="130">
        <v>0</v>
      </c>
      <c r="E83" s="130">
        <v>0</v>
      </c>
      <c r="F83" s="130">
        <v>0</v>
      </c>
      <c r="G83" s="124" t="e">
        <f>#N/A</f>
        <v>#N/A</v>
      </c>
    </row>
    <row r="84" spans="1:7" x14ac:dyDescent="0.25">
      <c r="A84" s="126"/>
      <c r="B84" s="133" t="s">
        <v>207</v>
      </c>
      <c r="C84" s="135"/>
      <c r="D84" s="130">
        <v>0</v>
      </c>
      <c r="E84" s="130">
        <v>0</v>
      </c>
      <c r="F84" s="130">
        <v>0</v>
      </c>
      <c r="G84" s="124" t="e">
        <f>#N/A</f>
        <v>#N/A</v>
      </c>
    </row>
    <row r="85" spans="1:7" x14ac:dyDescent="0.25">
      <c r="A85" s="126" t="s">
        <v>210</v>
      </c>
      <c r="B85" s="127" t="s">
        <v>211</v>
      </c>
      <c r="C85" s="128"/>
      <c r="D85" s="130">
        <v>0</v>
      </c>
      <c r="E85" s="130">
        <v>0</v>
      </c>
      <c r="F85" s="130">
        <v>0</v>
      </c>
      <c r="G85" s="124" t="e">
        <f>#N/A</f>
        <v>#N/A</v>
      </c>
    </row>
    <row r="86" spans="1:7" x14ac:dyDescent="0.25">
      <c r="A86" s="126" t="s">
        <v>18</v>
      </c>
      <c r="B86" s="127" t="s">
        <v>212</v>
      </c>
      <c r="C86" s="134">
        <v>146.50517983050847</v>
      </c>
      <c r="D86" s="130">
        <v>210.55183895000002</v>
      </c>
      <c r="E86" s="130">
        <v>202.79312056779702</v>
      </c>
      <c r="F86" s="130">
        <v>117.84736340231338</v>
      </c>
      <c r="G86" s="124" t="e">
        <f>#N/A</f>
        <v>#N/A</v>
      </c>
    </row>
    <row r="87" spans="1:7" ht="31.5" x14ac:dyDescent="0.25">
      <c r="A87" s="126" t="s">
        <v>213</v>
      </c>
      <c r="B87" s="131" t="s">
        <v>324</v>
      </c>
      <c r="C87" s="132"/>
      <c r="D87" s="130">
        <v>0</v>
      </c>
      <c r="E87" s="130">
        <v>0</v>
      </c>
      <c r="F87" s="130">
        <v>0</v>
      </c>
      <c r="G87" s="124" t="e">
        <f>#N/A</f>
        <v>#N/A</v>
      </c>
    </row>
    <row r="88" spans="1:7" x14ac:dyDescent="0.25">
      <c r="A88" s="126" t="s">
        <v>214</v>
      </c>
      <c r="B88" s="127" t="s">
        <v>215</v>
      </c>
      <c r="C88" s="128">
        <v>146.50517983050847</v>
      </c>
      <c r="D88" s="130">
        <v>210.55183895000002</v>
      </c>
      <c r="E88" s="130">
        <v>202.79312056779702</v>
      </c>
      <c r="F88" s="130">
        <v>117.84736340231338</v>
      </c>
      <c r="G88" s="124" t="e">
        <f>#N/A</f>
        <v>#N/A</v>
      </c>
    </row>
    <row r="89" spans="1:7" x14ac:dyDescent="0.25">
      <c r="A89" s="126" t="s">
        <v>216</v>
      </c>
      <c r="B89" s="127" t="s">
        <v>217</v>
      </c>
      <c r="C89" s="135"/>
      <c r="D89" s="130">
        <v>0</v>
      </c>
      <c r="E89" s="130">
        <v>0</v>
      </c>
      <c r="F89" s="130">
        <v>0</v>
      </c>
      <c r="G89" s="124" t="e">
        <f>#N/A</f>
        <v>#N/A</v>
      </c>
    </row>
    <row r="90" spans="1:7" x14ac:dyDescent="0.25">
      <c r="A90" s="126" t="s">
        <v>21</v>
      </c>
      <c r="B90" s="127" t="s">
        <v>218</v>
      </c>
      <c r="C90" s="128">
        <v>29.176034973559322</v>
      </c>
      <c r="D90" s="129">
        <v>43.956709932203388</v>
      </c>
      <c r="E90" s="129">
        <v>36.502761702203465</v>
      </c>
      <c r="F90" s="129">
        <v>21.212525412416408</v>
      </c>
      <c r="G90" s="124" t="e">
        <f>#N/A</f>
        <v>#N/A</v>
      </c>
    </row>
    <row r="91" spans="1:7" x14ac:dyDescent="0.25">
      <c r="A91" s="126" t="s">
        <v>37</v>
      </c>
      <c r="B91" s="127" t="s">
        <v>325</v>
      </c>
      <c r="C91" s="128">
        <v>13.8850633559322</v>
      </c>
      <c r="D91" s="129">
        <v>33.65210511779658</v>
      </c>
      <c r="E91" s="129">
        <v>0</v>
      </c>
      <c r="F91" s="129">
        <v>0</v>
      </c>
      <c r="G91" s="124" t="e">
        <f>#N/A</f>
        <v>#N/A</v>
      </c>
    </row>
    <row r="92" spans="1:7" x14ac:dyDescent="0.25">
      <c r="A92" s="126" t="s">
        <v>71</v>
      </c>
      <c r="B92" s="127" t="s">
        <v>219</v>
      </c>
      <c r="C92" s="128"/>
      <c r="D92" s="129">
        <v>0</v>
      </c>
      <c r="E92" s="129">
        <v>0</v>
      </c>
      <c r="F92" s="129">
        <v>0</v>
      </c>
      <c r="G92" s="124" t="e">
        <f>#N/A</f>
        <v>#N/A</v>
      </c>
    </row>
    <row r="93" spans="1:7" x14ac:dyDescent="0.25">
      <c r="A93" s="126" t="s">
        <v>72</v>
      </c>
      <c r="B93" s="127" t="s">
        <v>220</v>
      </c>
      <c r="C93" s="128"/>
      <c r="D93" s="130">
        <v>0</v>
      </c>
      <c r="E93" s="130">
        <v>0</v>
      </c>
      <c r="F93" s="130">
        <v>0</v>
      </c>
      <c r="G93" s="124" t="e">
        <f>#N/A</f>
        <v>#N/A</v>
      </c>
    </row>
    <row r="94" spans="1:7" x14ac:dyDescent="0.25">
      <c r="A94" s="126" t="s">
        <v>22</v>
      </c>
      <c r="B94" s="127" t="s">
        <v>221</v>
      </c>
      <c r="C94" s="127">
        <v>62</v>
      </c>
      <c r="D94" s="130">
        <v>0</v>
      </c>
      <c r="E94" s="130">
        <v>0</v>
      </c>
      <c r="F94" s="130">
        <v>0</v>
      </c>
      <c r="G94" s="124" t="e">
        <f>#N/A</f>
        <v>#N/A</v>
      </c>
    </row>
    <row r="95" spans="1:7" x14ac:dyDescent="0.25">
      <c r="A95" s="126" t="s">
        <v>23</v>
      </c>
      <c r="B95" s="127" t="s">
        <v>222</v>
      </c>
      <c r="C95" s="127">
        <v>62</v>
      </c>
      <c r="D95" s="130"/>
      <c r="E95" s="130">
        <v>0</v>
      </c>
      <c r="F95" s="130">
        <v>0</v>
      </c>
      <c r="G95" s="124" t="e">
        <f>#N/A</f>
        <v>#N/A</v>
      </c>
    </row>
    <row r="96" spans="1:7" x14ac:dyDescent="0.25">
      <c r="A96" s="126" t="s">
        <v>24</v>
      </c>
      <c r="B96" s="127" t="s">
        <v>223</v>
      </c>
      <c r="C96" s="127"/>
      <c r="D96" s="136">
        <v>0</v>
      </c>
      <c r="E96" s="136">
        <v>0</v>
      </c>
      <c r="F96" s="136">
        <v>0</v>
      </c>
      <c r="G96" s="124" t="e">
        <f>#N/A</f>
        <v>#N/A</v>
      </c>
    </row>
    <row r="97" spans="1:7" x14ac:dyDescent="0.25">
      <c r="A97" s="126" t="s">
        <v>30</v>
      </c>
      <c r="B97" s="127" t="s">
        <v>224</v>
      </c>
      <c r="C97" s="127"/>
      <c r="D97" s="136">
        <v>0</v>
      </c>
      <c r="E97" s="136">
        <v>0</v>
      </c>
      <c r="F97" s="136">
        <v>0</v>
      </c>
      <c r="G97" s="124" t="e">
        <f>#N/A</f>
        <v>#N/A</v>
      </c>
    </row>
    <row r="98" spans="1:7" x14ac:dyDescent="0.25">
      <c r="A98" s="126" t="s">
        <v>38</v>
      </c>
      <c r="B98" s="127" t="s">
        <v>225</v>
      </c>
      <c r="C98" s="127"/>
      <c r="D98" s="136">
        <v>0</v>
      </c>
      <c r="E98" s="136">
        <v>0</v>
      </c>
      <c r="F98" s="136">
        <v>0</v>
      </c>
      <c r="G98" s="124" t="e">
        <f>#N/A</f>
        <v>#N/A</v>
      </c>
    </row>
    <row r="99" spans="1:7" x14ac:dyDescent="0.25">
      <c r="A99" s="126"/>
      <c r="B99" s="127" t="s">
        <v>226</v>
      </c>
      <c r="C99" s="127"/>
      <c r="D99" s="136">
        <v>0</v>
      </c>
      <c r="E99" s="136">
        <v>0</v>
      </c>
      <c r="F99" s="136">
        <v>0</v>
      </c>
      <c r="G99" s="124" t="e">
        <f>#N/A</f>
        <v>#N/A</v>
      </c>
    </row>
    <row r="100" spans="1:7" x14ac:dyDescent="0.25">
      <c r="A100" s="126"/>
      <c r="B100" s="137" t="s">
        <v>227</v>
      </c>
      <c r="C100" s="137"/>
      <c r="D100" s="136">
        <v>0</v>
      </c>
      <c r="E100" s="136">
        <v>0</v>
      </c>
      <c r="F100" s="136">
        <v>0</v>
      </c>
      <c r="G100" s="124" t="e">
        <f>#N/A</f>
        <v>#N/A</v>
      </c>
    </row>
    <row r="101" spans="1:7" x14ac:dyDescent="0.25">
      <c r="A101" s="126"/>
      <c r="B101" s="137" t="s">
        <v>228</v>
      </c>
      <c r="C101" s="137"/>
      <c r="D101" s="136">
        <v>0</v>
      </c>
      <c r="E101" s="136">
        <v>0</v>
      </c>
      <c r="F101" s="136">
        <v>0</v>
      </c>
      <c r="G101" s="124" t="e">
        <f>#N/A</f>
        <v>#N/A</v>
      </c>
    </row>
    <row r="102" spans="1:7" ht="31.5" x14ac:dyDescent="0.25">
      <c r="A102" s="126"/>
      <c r="B102" s="137" t="s">
        <v>229</v>
      </c>
      <c r="C102" s="137"/>
      <c r="D102" s="136">
        <v>0</v>
      </c>
      <c r="E102" s="136">
        <v>0</v>
      </c>
      <c r="F102" s="136">
        <v>0</v>
      </c>
      <c r="G102" s="124" t="e">
        <f>#N/A</f>
        <v>#N/A</v>
      </c>
    </row>
    <row r="103" spans="1:7" x14ac:dyDescent="0.25">
      <c r="A103" s="126" t="s">
        <v>39</v>
      </c>
      <c r="B103" s="127" t="s">
        <v>230</v>
      </c>
      <c r="C103" s="127"/>
      <c r="D103" s="136">
        <v>0</v>
      </c>
      <c r="E103" s="136">
        <v>0</v>
      </c>
      <c r="F103" s="136">
        <v>0</v>
      </c>
      <c r="G103" s="124" t="e">
        <f>#N/A</f>
        <v>#N/A</v>
      </c>
    </row>
    <row r="104" spans="1:7" x14ac:dyDescent="0.25">
      <c r="A104" s="126" t="s">
        <v>40</v>
      </c>
      <c r="B104" s="127" t="s">
        <v>231</v>
      </c>
      <c r="C104" s="127"/>
      <c r="D104" s="136">
        <v>0</v>
      </c>
      <c r="E104" s="136">
        <v>0</v>
      </c>
      <c r="F104" s="136">
        <v>0</v>
      </c>
      <c r="G104" s="124" t="e">
        <f>#N/A</f>
        <v>#N/A</v>
      </c>
    </row>
    <row r="105" spans="1:7" x14ac:dyDescent="0.25">
      <c r="A105" s="126" t="s">
        <v>41</v>
      </c>
      <c r="B105" s="127" t="s">
        <v>232</v>
      </c>
      <c r="C105" s="127"/>
      <c r="D105" s="136">
        <v>0</v>
      </c>
      <c r="E105" s="136">
        <v>0</v>
      </c>
      <c r="F105" s="136">
        <v>0</v>
      </c>
      <c r="G105" s="124" t="e">
        <f>#N/A</f>
        <v>#N/A</v>
      </c>
    </row>
    <row r="106" spans="1:7" ht="31.5" x14ac:dyDescent="0.25">
      <c r="A106" s="138"/>
      <c r="B106" s="139" t="s">
        <v>326</v>
      </c>
      <c r="C106" s="139"/>
      <c r="D106" s="140">
        <v>0</v>
      </c>
      <c r="E106" s="140">
        <v>0</v>
      </c>
      <c r="F106" s="140">
        <v>0</v>
      </c>
      <c r="G106" s="124" t="e">
        <f>#N/A</f>
        <v>#N/A</v>
      </c>
    </row>
    <row r="107" spans="1:7" x14ac:dyDescent="0.25">
      <c r="A107" s="138"/>
      <c r="B107" s="141" t="s">
        <v>327</v>
      </c>
      <c r="C107" s="141"/>
      <c r="D107" s="136" t="s">
        <v>286</v>
      </c>
      <c r="E107" s="136" t="s">
        <v>286</v>
      </c>
      <c r="F107" s="136" t="s">
        <v>286</v>
      </c>
      <c r="G107" s="124" t="e">
        <f>#N/A</f>
        <v>#N/A</v>
      </c>
    </row>
    <row r="108" spans="1:7" x14ac:dyDescent="0.25">
      <c r="A108" s="138"/>
      <c r="B108" s="141" t="s">
        <v>328</v>
      </c>
      <c r="C108" s="141"/>
      <c r="D108" s="136" t="s">
        <v>286</v>
      </c>
      <c r="E108" s="136" t="s">
        <v>286</v>
      </c>
      <c r="F108" s="136" t="s">
        <v>286</v>
      </c>
      <c r="G108" s="124" t="e">
        <f>#N/A</f>
        <v>#N/A</v>
      </c>
    </row>
    <row r="109" spans="1:7" x14ac:dyDescent="0.25">
      <c r="A109" s="138"/>
      <c r="B109" s="141" t="s">
        <v>329</v>
      </c>
      <c r="C109" s="141"/>
      <c r="D109" s="136" t="s">
        <v>286</v>
      </c>
      <c r="E109" s="136" t="s">
        <v>286</v>
      </c>
      <c r="F109" s="136" t="s">
        <v>286</v>
      </c>
      <c r="G109" s="136" t="s">
        <v>286</v>
      </c>
    </row>
    <row r="110" spans="1:7" x14ac:dyDescent="0.25">
      <c r="A110" s="142"/>
      <c r="B110" s="143"/>
      <c r="C110" s="143"/>
      <c r="D110" s="144"/>
      <c r="E110" s="144"/>
      <c r="F110" s="144"/>
      <c r="G110" s="144"/>
    </row>
    <row r="111" spans="1:7" x14ac:dyDescent="0.25">
      <c r="A111" s="142"/>
      <c r="B111" s="143"/>
      <c r="C111" s="143"/>
      <c r="D111" s="144"/>
      <c r="E111" s="144"/>
      <c r="F111" s="144"/>
      <c r="G111" s="144"/>
    </row>
    <row r="112" spans="1:7" x14ac:dyDescent="0.25">
      <c r="A112" s="145" t="s">
        <v>330</v>
      </c>
      <c r="B112" s="146"/>
      <c r="C112" s="147"/>
      <c r="D112" s="147"/>
      <c r="E112" s="147"/>
      <c r="F112" s="147"/>
      <c r="G112" s="144"/>
    </row>
    <row r="113" spans="1:12" x14ac:dyDescent="0.25">
      <c r="A113" s="148" t="s">
        <v>331</v>
      </c>
      <c r="B113" s="149" t="s">
        <v>332</v>
      </c>
      <c r="C113" s="150"/>
      <c r="D113" s="150">
        <f>D86*0.18</f>
        <v>37.899331011000001</v>
      </c>
      <c r="E113" s="150">
        <f>E86*0.18</f>
        <v>36.502761702203465</v>
      </c>
      <c r="F113" s="150">
        <f>F86*0.18</f>
        <v>21.212525412416408</v>
      </c>
      <c r="G113" s="150" t="e">
        <f>G86*0.18</f>
        <v>#N/A</v>
      </c>
    </row>
    <row r="114" spans="1:12" x14ac:dyDescent="0.25">
      <c r="A114" s="148" t="s">
        <v>333</v>
      </c>
      <c r="B114" s="149" t="s">
        <v>334</v>
      </c>
      <c r="C114" s="150"/>
      <c r="D114" s="150">
        <v>0</v>
      </c>
      <c r="E114" s="150">
        <v>0</v>
      </c>
      <c r="F114" s="150">
        <v>0</v>
      </c>
      <c r="G114" s="150" t="e">
        <f>G78*0.18</f>
        <v>#N/A</v>
      </c>
    </row>
    <row r="115" spans="1:12" x14ac:dyDescent="0.25">
      <c r="A115" s="148" t="s">
        <v>335</v>
      </c>
      <c r="B115" s="149" t="s">
        <v>336</v>
      </c>
      <c r="C115" s="150"/>
      <c r="D115" s="150">
        <v>0</v>
      </c>
      <c r="E115" s="150">
        <v>0</v>
      </c>
      <c r="F115" s="150">
        <v>0</v>
      </c>
      <c r="G115" s="150">
        <v>0</v>
      </c>
    </row>
    <row r="116" spans="1:12" x14ac:dyDescent="0.25">
      <c r="A116" s="148" t="s">
        <v>337</v>
      </c>
      <c r="B116" s="149" t="s">
        <v>338</v>
      </c>
      <c r="C116" s="150"/>
      <c r="D116" s="150">
        <f>D91*0.18</f>
        <v>6.0573789212033846</v>
      </c>
      <c r="E116" s="150">
        <f>E91*0.18</f>
        <v>0</v>
      </c>
      <c r="F116" s="150">
        <f>F91*0.18</f>
        <v>0</v>
      </c>
      <c r="G116" s="150" t="e">
        <f>G91*0.18</f>
        <v>#N/A</v>
      </c>
    </row>
    <row r="117" spans="1:12" x14ac:dyDescent="0.25">
      <c r="A117" s="142"/>
      <c r="B117" s="143"/>
      <c r="C117" s="143"/>
      <c r="D117" s="144"/>
      <c r="E117" s="144"/>
      <c r="F117" s="144"/>
      <c r="G117" s="144"/>
    </row>
    <row r="118" spans="1:12" x14ac:dyDescent="0.25">
      <c r="A118" s="145" t="s">
        <v>339</v>
      </c>
      <c r="B118" s="146"/>
      <c r="C118" s="147"/>
      <c r="D118" s="147"/>
      <c r="E118" s="147"/>
      <c r="F118" s="147"/>
      <c r="G118" s="144"/>
    </row>
    <row r="119" spans="1:12" x14ac:dyDescent="0.25">
      <c r="A119" s="148" t="s">
        <v>340</v>
      </c>
      <c r="B119" s="149" t="s">
        <v>341</v>
      </c>
      <c r="C119" s="150">
        <v>13.8850633559322</v>
      </c>
      <c r="D119" s="151">
        <v>24.843750203389803</v>
      </c>
      <c r="E119" s="151">
        <v>0</v>
      </c>
      <c r="F119" s="151"/>
      <c r="G119" s="151">
        <f>SUM(C119:F119)</f>
        <v>38.728813559322006</v>
      </c>
    </row>
    <row r="120" spans="1:12" x14ac:dyDescent="0.25">
      <c r="A120" s="148" t="s">
        <v>342</v>
      </c>
      <c r="B120" s="149" t="s">
        <v>343</v>
      </c>
      <c r="C120" s="150"/>
      <c r="D120" s="151">
        <v>8.808354914406781</v>
      </c>
      <c r="E120" s="151">
        <v>0</v>
      </c>
      <c r="F120" s="151"/>
      <c r="G120" s="151">
        <f>SUM(D120:F120)</f>
        <v>8.808354914406781</v>
      </c>
    </row>
    <row r="121" spans="1:12" ht="15" x14ac:dyDescent="0.25">
      <c r="A121" s="152"/>
      <c r="B121" s="152"/>
      <c r="C121" s="152"/>
      <c r="D121" s="152"/>
      <c r="E121" s="152"/>
      <c r="F121" s="152"/>
      <c r="G121" s="152"/>
    </row>
    <row r="122" spans="1:12" x14ac:dyDescent="0.25">
      <c r="A122" s="315" t="s">
        <v>344</v>
      </c>
      <c r="B122" s="315"/>
      <c r="C122" s="315"/>
      <c r="D122" s="315"/>
      <c r="E122" s="315"/>
      <c r="F122" s="315"/>
      <c r="G122" s="315"/>
      <c r="H122" s="110"/>
      <c r="I122" s="110"/>
      <c r="J122" s="110"/>
      <c r="K122" s="110"/>
      <c r="L122" s="110"/>
    </row>
    <row r="123" spans="1:12" x14ac:dyDescent="0.25">
      <c r="A123" s="315"/>
      <c r="B123" s="315"/>
      <c r="C123" s="315"/>
      <c r="D123" s="315"/>
      <c r="E123" s="315"/>
      <c r="F123" s="315"/>
      <c r="G123" s="315"/>
      <c r="H123" s="110"/>
      <c r="I123" s="110"/>
      <c r="J123" s="110"/>
      <c r="K123" s="110"/>
      <c r="L123" s="110"/>
    </row>
    <row r="124" spans="1:12" x14ac:dyDescent="0.25">
      <c r="A124" s="153"/>
      <c r="B124" s="108"/>
      <c r="C124" s="154">
        <v>2016</v>
      </c>
      <c r="D124" s="154">
        <v>2017</v>
      </c>
      <c r="E124" s="154">
        <v>2018</v>
      </c>
      <c r="F124" s="154">
        <v>2019</v>
      </c>
      <c r="G124" s="70" t="s">
        <v>195</v>
      </c>
    </row>
    <row r="125" spans="1:12" x14ac:dyDescent="0.25">
      <c r="A125" s="153"/>
      <c r="B125" s="108" t="s">
        <v>345</v>
      </c>
      <c r="C125" s="155">
        <v>1246.9565924540814</v>
      </c>
      <c r="D125" s="155">
        <v>1333.3745107684242</v>
      </c>
      <c r="E125" s="155">
        <v>1343.8637412115788</v>
      </c>
      <c r="F125" s="155">
        <v>1397.9603197206134</v>
      </c>
      <c r="G125" s="156">
        <f>SUM(C125:F125)</f>
        <v>5322.1551641546976</v>
      </c>
    </row>
    <row r="126" spans="1:12" x14ac:dyDescent="0.25">
      <c r="A126" s="153"/>
      <c r="B126" s="157" t="s">
        <v>346</v>
      </c>
      <c r="C126" s="158">
        <v>1180.9764331568813</v>
      </c>
      <c r="D126" s="158">
        <v>1260.9037833719867</v>
      </c>
      <c r="E126" s="158">
        <v>1294.3366197039372</v>
      </c>
      <c r="F126" s="158">
        <v>1345.7112672736771</v>
      </c>
      <c r="G126" s="156">
        <f>SUM(C126:F126)</f>
        <v>5081.9281035064823</v>
      </c>
    </row>
    <row r="127" spans="1:12" x14ac:dyDescent="0.25">
      <c r="A127" s="153"/>
      <c r="B127" s="157" t="s">
        <v>347</v>
      </c>
      <c r="C127" s="158">
        <v>65.98015929719999</v>
      </c>
      <c r="D127" s="158">
        <v>72.470727396437596</v>
      </c>
      <c r="E127" s="158">
        <v>49.527121507641652</v>
      </c>
      <c r="F127" s="158">
        <v>52.249052446936354</v>
      </c>
      <c r="G127" s="156" t="e">
        <f>#N/A</f>
        <v>#N/A</v>
      </c>
    </row>
    <row r="128" spans="1:12" x14ac:dyDescent="0.25">
      <c r="A128" s="153"/>
      <c r="B128" s="157" t="s">
        <v>348</v>
      </c>
      <c r="C128" s="158"/>
      <c r="D128" s="158"/>
      <c r="E128" s="158"/>
      <c r="F128" s="158"/>
      <c r="G128" s="156" t="e">
        <f>#N/A</f>
        <v>#N/A</v>
      </c>
    </row>
    <row r="129" spans="1:7" x14ac:dyDescent="0.25">
      <c r="A129" s="153"/>
      <c r="B129" s="157" t="s">
        <v>349</v>
      </c>
      <c r="C129" s="159"/>
      <c r="D129" s="159"/>
      <c r="E129" s="159"/>
      <c r="F129" s="160"/>
      <c r="G129" s="156" t="e">
        <f>#N/A</f>
        <v>#N/A</v>
      </c>
    </row>
    <row r="130" spans="1:7" x14ac:dyDescent="0.25">
      <c r="A130" s="153"/>
      <c r="B130" s="157" t="s">
        <v>350</v>
      </c>
      <c r="C130" s="158"/>
      <c r="D130" s="158"/>
      <c r="E130" s="158"/>
      <c r="F130" s="158"/>
      <c r="G130" s="156" t="e">
        <f>#N/A</f>
        <v>#N/A</v>
      </c>
    </row>
    <row r="131" spans="1:7" x14ac:dyDescent="0.25">
      <c r="A131" s="153"/>
      <c r="B131" s="108" t="s">
        <v>351</v>
      </c>
      <c r="C131" s="155">
        <v>1501.6874000000003</v>
      </c>
      <c r="D131" s="155">
        <v>1603.0116999999998</v>
      </c>
      <c r="E131" s="155">
        <v>1617.2438</v>
      </c>
      <c r="F131" s="155">
        <v>1657.3319999999999</v>
      </c>
      <c r="G131" s="156" t="e">
        <f>#N/A</f>
        <v>#N/A</v>
      </c>
    </row>
    <row r="132" spans="1:7" x14ac:dyDescent="0.25">
      <c r="A132" s="153"/>
      <c r="B132" s="161" t="s">
        <v>352</v>
      </c>
      <c r="C132" s="160">
        <v>1501.6874000000003</v>
      </c>
      <c r="D132" s="160">
        <v>1603.0116999999998</v>
      </c>
      <c r="E132" s="160">
        <v>1617.2438</v>
      </c>
      <c r="F132" s="160">
        <v>1657.3319999999999</v>
      </c>
      <c r="G132" s="156" t="e">
        <f>#N/A</f>
        <v>#N/A</v>
      </c>
    </row>
    <row r="133" spans="1:7" x14ac:dyDescent="0.25">
      <c r="A133" s="153"/>
      <c r="B133" s="157" t="s">
        <v>346</v>
      </c>
      <c r="C133" s="158">
        <v>1501.6874000000003</v>
      </c>
      <c r="D133" s="158">
        <v>1603.0116999999998</v>
      </c>
      <c r="E133" s="158">
        <v>1617.2438</v>
      </c>
      <c r="F133" s="158">
        <v>1657.3319999999999</v>
      </c>
      <c r="G133" s="156" t="e">
        <f>#N/A</f>
        <v>#N/A</v>
      </c>
    </row>
    <row r="134" spans="1:7" x14ac:dyDescent="0.25">
      <c r="A134" s="153"/>
      <c r="B134" s="157" t="s">
        <v>347</v>
      </c>
      <c r="C134" s="158">
        <v>0</v>
      </c>
      <c r="D134" s="158">
        <v>0</v>
      </c>
      <c r="E134" s="158">
        <v>0</v>
      </c>
      <c r="F134" s="158">
        <v>0</v>
      </c>
      <c r="G134" s="156" t="e">
        <f>#N/A</f>
        <v>#N/A</v>
      </c>
    </row>
    <row r="135" spans="1:7" x14ac:dyDescent="0.25">
      <c r="A135" s="153"/>
      <c r="B135" s="157" t="s">
        <v>348</v>
      </c>
      <c r="C135" s="158"/>
      <c r="D135" s="158"/>
      <c r="E135" s="158"/>
      <c r="F135" s="158"/>
      <c r="G135" s="156" t="e">
        <f>#N/A</f>
        <v>#N/A</v>
      </c>
    </row>
    <row r="136" spans="1:7" x14ac:dyDescent="0.25">
      <c r="A136" s="153"/>
      <c r="B136" s="157" t="s">
        <v>349</v>
      </c>
      <c r="C136" s="159"/>
      <c r="D136" s="159"/>
      <c r="E136" s="159"/>
      <c r="F136" s="160"/>
      <c r="G136" s="156" t="e">
        <f>#N/A</f>
        <v>#N/A</v>
      </c>
    </row>
    <row r="137" spans="1:7" x14ac:dyDescent="0.25">
      <c r="A137" s="153"/>
      <c r="B137" s="157" t="s">
        <v>350</v>
      </c>
      <c r="C137" s="158"/>
      <c r="D137" s="158"/>
      <c r="E137" s="158"/>
      <c r="F137" s="158"/>
      <c r="G137" s="156" t="e">
        <f>#N/A</f>
        <v>#N/A</v>
      </c>
    </row>
    <row r="138" spans="1:7" x14ac:dyDescent="0.25">
      <c r="A138" s="153"/>
      <c r="B138" s="161" t="s">
        <v>353</v>
      </c>
      <c r="C138" s="160">
        <v>0</v>
      </c>
      <c r="D138" s="160">
        <v>0</v>
      </c>
      <c r="E138" s="160">
        <v>0</v>
      </c>
      <c r="F138" s="160">
        <v>0</v>
      </c>
      <c r="G138" s="156" t="e">
        <f>#N/A</f>
        <v>#N/A</v>
      </c>
    </row>
    <row r="139" spans="1:7" x14ac:dyDescent="0.25">
      <c r="A139" s="153"/>
      <c r="B139" s="108" t="s">
        <v>354</v>
      </c>
      <c r="C139" s="158">
        <v>-254.73080754591888</v>
      </c>
      <c r="D139" s="162">
        <v>-269.63718923157558</v>
      </c>
      <c r="E139" s="162">
        <v>-273.38005878842114</v>
      </c>
      <c r="F139" s="162">
        <v>-259.37168027938651</v>
      </c>
      <c r="G139" s="156" t="e">
        <f>#N/A</f>
        <v>#N/A</v>
      </c>
    </row>
    <row r="140" spans="1:7" x14ac:dyDescent="0.25">
      <c r="A140" s="153"/>
      <c r="B140" s="108" t="s">
        <v>355</v>
      </c>
      <c r="C140" s="158">
        <v>253.47853612210002</v>
      </c>
      <c r="D140" s="162">
        <v>298.69440072895054</v>
      </c>
      <c r="E140" s="162">
        <v>343.39307794321775</v>
      </c>
      <c r="F140" s="162">
        <v>372.35159082009477</v>
      </c>
      <c r="G140" s="156" t="e">
        <f>#N/A</f>
        <v>#N/A</v>
      </c>
    </row>
    <row r="141" spans="1:7" x14ac:dyDescent="0.25">
      <c r="A141" s="153"/>
      <c r="B141" s="108" t="s">
        <v>356</v>
      </c>
      <c r="C141" s="158">
        <v>31.952114379999998</v>
      </c>
      <c r="D141" s="162">
        <v>24.37875</v>
      </c>
      <c r="E141" s="162">
        <v>21.532499999999999</v>
      </c>
      <c r="F141" s="162">
        <v>14.72625</v>
      </c>
      <c r="G141" s="156" t="e">
        <f>#N/A</f>
        <v>#N/A</v>
      </c>
    </row>
    <row r="142" spans="1:7" x14ac:dyDescent="0.25">
      <c r="A142" s="153"/>
      <c r="B142" s="108" t="s">
        <v>276</v>
      </c>
      <c r="C142" s="158">
        <v>0</v>
      </c>
      <c r="D142" s="162">
        <v>5.8114422994749937</v>
      </c>
      <c r="E142" s="162">
        <v>14.002603830959323</v>
      </c>
      <c r="F142" s="162">
        <v>22.595982108141655</v>
      </c>
      <c r="G142" s="156" t="e">
        <f>#N/A</f>
        <v>#N/A</v>
      </c>
    </row>
    <row r="143" spans="1:7" x14ac:dyDescent="0.25">
      <c r="A143" s="153"/>
      <c r="B143" s="108" t="s">
        <v>357</v>
      </c>
      <c r="C143" s="155">
        <v>-1.2522714238188541</v>
      </c>
      <c r="D143" s="163">
        <v>23.245769197899971</v>
      </c>
      <c r="E143" s="163">
        <v>56.010415323837286</v>
      </c>
      <c r="F143" s="163">
        <v>90.383928432566606</v>
      </c>
      <c r="G143" s="156">
        <f>SUM(C143:F143)</f>
        <v>168.38784153048499</v>
      </c>
    </row>
    <row r="144" spans="1:7" x14ac:dyDescent="0.25">
      <c r="A144" s="153"/>
      <c r="B144" s="108" t="s">
        <v>358</v>
      </c>
      <c r="C144" s="164"/>
      <c r="D144" s="165"/>
      <c r="E144" s="165"/>
      <c r="F144" s="165"/>
      <c r="G144" s="156" t="e">
        <f>#N/A</f>
        <v>#N/A</v>
      </c>
    </row>
    <row r="145" spans="1:14" ht="47.25" x14ac:dyDescent="0.25">
      <c r="A145" s="153"/>
      <c r="B145" s="166" t="s">
        <v>359</v>
      </c>
      <c r="C145" s="164"/>
      <c r="D145" s="167">
        <v>1915.909030155856</v>
      </c>
      <c r="E145" s="167">
        <v>1948.2591186732507</v>
      </c>
      <c r="F145" s="168">
        <v>2025.269242961283</v>
      </c>
      <c r="G145" s="169" t="e">
        <f>#N/A</f>
        <v>#N/A</v>
      </c>
      <c r="H145" s="170" t="s">
        <v>360</v>
      </c>
      <c r="J145" s="171">
        <f>D145/C125-1</f>
        <v>0.53646810301971959</v>
      </c>
      <c r="K145" s="171">
        <f>E145/D125-1</f>
        <v>0.46114921422224286</v>
      </c>
      <c r="L145" s="171">
        <f>F145/E125-1</f>
        <v>0.50704954740082031</v>
      </c>
      <c r="M145" s="171"/>
      <c r="N145" s="171"/>
    </row>
    <row r="146" spans="1:14" x14ac:dyDescent="0.25">
      <c r="A146" s="153"/>
      <c r="B146" s="172" t="s">
        <v>361</v>
      </c>
      <c r="C146" s="173">
        <v>1724.034046882105</v>
      </c>
      <c r="D146" s="174">
        <v>1915.909030155856</v>
      </c>
      <c r="E146" s="174">
        <v>1948.2591186732507</v>
      </c>
      <c r="F146" s="175">
        <v>2025.269242961283</v>
      </c>
      <c r="G146" s="169" t="e">
        <f>#N/A</f>
        <v>#N/A</v>
      </c>
    </row>
    <row r="147" spans="1:14" x14ac:dyDescent="0.25">
      <c r="A147" s="153"/>
      <c r="B147" s="176" t="s">
        <v>362</v>
      </c>
      <c r="C147" s="177">
        <v>1369.5431204114091</v>
      </c>
      <c r="D147" s="178">
        <v>1452.5588335572888</v>
      </c>
      <c r="E147" s="178">
        <v>1498.8977883816333</v>
      </c>
      <c r="F147" s="179">
        <v>1549.1141150911051</v>
      </c>
      <c r="G147" s="156" t="e">
        <f>#N/A</f>
        <v>#N/A</v>
      </c>
    </row>
    <row r="148" spans="1:14" x14ac:dyDescent="0.25">
      <c r="A148" s="153"/>
      <c r="B148" s="176" t="s">
        <v>363</v>
      </c>
      <c r="C148" s="173">
        <v>77.856587970695998</v>
      </c>
      <c r="D148" s="162">
        <v>85.515458327796367</v>
      </c>
      <c r="E148" s="162">
        <v>58.442003379017152</v>
      </c>
      <c r="F148" s="180">
        <v>61.653881887384884</v>
      </c>
      <c r="G148" s="156" t="e">
        <f>#N/A</f>
        <v>#N/A</v>
      </c>
    </row>
    <row r="149" spans="1:14" x14ac:dyDescent="0.25">
      <c r="A149" s="153"/>
      <c r="B149" s="181" t="s">
        <v>364</v>
      </c>
      <c r="C149" s="173">
        <v>276.63433850000013</v>
      </c>
      <c r="D149" s="162">
        <v>377.83473827077086</v>
      </c>
      <c r="E149" s="162">
        <v>390.91932691260001</v>
      </c>
      <c r="F149" s="180">
        <v>414.50124598279302</v>
      </c>
      <c r="G149" s="156" t="e">
        <f>#N/A</f>
        <v>#N/A</v>
      </c>
    </row>
    <row r="150" spans="1:14" x14ac:dyDescent="0.25">
      <c r="A150" s="153"/>
      <c r="B150" s="182" t="s">
        <v>349</v>
      </c>
      <c r="C150" s="177">
        <v>0</v>
      </c>
      <c r="D150" s="178">
        <v>0</v>
      </c>
      <c r="E150" s="178">
        <v>0</v>
      </c>
      <c r="F150" s="179">
        <v>0</v>
      </c>
      <c r="G150" s="156" t="e">
        <f>#N/A</f>
        <v>#N/A</v>
      </c>
    </row>
    <row r="151" spans="1:14" x14ac:dyDescent="0.25">
      <c r="A151" s="153"/>
      <c r="B151" s="183" t="s">
        <v>365</v>
      </c>
      <c r="C151" s="173">
        <v>295.22475850000012</v>
      </c>
      <c r="D151" s="162">
        <v>335.91862003077091</v>
      </c>
      <c r="E151" s="162">
        <v>378.42838</v>
      </c>
      <c r="F151" s="180">
        <v>401.32329699000002</v>
      </c>
      <c r="G151" s="156" t="e">
        <f>#N/A</f>
        <v>#N/A</v>
      </c>
    </row>
    <row r="152" spans="1:14" x14ac:dyDescent="0.25">
      <c r="A152" s="153"/>
      <c r="B152" s="183" t="s">
        <v>366</v>
      </c>
      <c r="C152" s="173">
        <v>1623.4106802157148</v>
      </c>
      <c r="D152" s="162">
        <v>1630.193783011119</v>
      </c>
      <c r="E152" s="162">
        <v>1655.5192821354708</v>
      </c>
      <c r="F152" s="180">
        <v>1752.3612997969412</v>
      </c>
      <c r="G152" s="156" t="e">
        <f>#N/A</f>
        <v>#N/A</v>
      </c>
    </row>
    <row r="153" spans="1:14" x14ac:dyDescent="0.25">
      <c r="A153" s="153"/>
      <c r="B153" s="184" t="s">
        <v>367</v>
      </c>
      <c r="C153" s="173">
        <v>1559.4716585315348</v>
      </c>
      <c r="D153" s="162">
        <v>1572.4652165853802</v>
      </c>
      <c r="E153" s="162">
        <v>1599.1191961778977</v>
      </c>
      <c r="F153" s="180">
        <v>1678.4381597491545</v>
      </c>
      <c r="G153" s="156" t="e">
        <f>#N/A</f>
        <v>#N/A</v>
      </c>
    </row>
    <row r="154" spans="1:14" x14ac:dyDescent="0.25">
      <c r="A154" s="153"/>
      <c r="B154" s="183" t="s">
        <v>362</v>
      </c>
      <c r="C154" s="173">
        <v>1559.4716585315348</v>
      </c>
      <c r="D154" s="162">
        <v>1572.4652165853802</v>
      </c>
      <c r="E154" s="162">
        <v>1599.1191961778977</v>
      </c>
      <c r="F154" s="180">
        <v>1678.4381597491545</v>
      </c>
      <c r="G154" s="156" t="e">
        <f>#N/A</f>
        <v>#N/A</v>
      </c>
    </row>
    <row r="155" spans="1:14" x14ac:dyDescent="0.25">
      <c r="A155" s="153"/>
      <c r="B155" s="176" t="s">
        <v>363</v>
      </c>
      <c r="C155" s="173">
        <v>0</v>
      </c>
      <c r="D155" s="162">
        <v>0</v>
      </c>
      <c r="E155" s="162">
        <v>0</v>
      </c>
      <c r="F155" s="178">
        <v>0</v>
      </c>
      <c r="G155" s="156" t="e">
        <f>#N/A</f>
        <v>#N/A</v>
      </c>
    </row>
    <row r="156" spans="1:14" x14ac:dyDescent="0.25">
      <c r="A156" s="153"/>
      <c r="B156" s="176" t="s">
        <v>368</v>
      </c>
      <c r="C156" s="162"/>
      <c r="D156" s="162">
        <v>0</v>
      </c>
      <c r="E156" s="162">
        <v>0</v>
      </c>
      <c r="F156" s="180">
        <v>0</v>
      </c>
      <c r="G156" s="156" t="e">
        <f>#N/A</f>
        <v>#N/A</v>
      </c>
    </row>
    <row r="157" spans="1:14" x14ac:dyDescent="0.25">
      <c r="A157" s="153"/>
      <c r="B157" s="176" t="s">
        <v>349</v>
      </c>
      <c r="C157" s="178"/>
      <c r="D157" s="178">
        <v>0</v>
      </c>
      <c r="E157" s="178">
        <v>0</v>
      </c>
      <c r="F157" s="179">
        <v>0</v>
      </c>
      <c r="G157" s="156" t="e">
        <f>#N/A</f>
        <v>#N/A</v>
      </c>
    </row>
    <row r="158" spans="1:14" x14ac:dyDescent="0.25">
      <c r="A158" s="153"/>
      <c r="B158" s="176" t="s">
        <v>369</v>
      </c>
      <c r="C158" s="162">
        <v>63.939021684179998</v>
      </c>
      <c r="D158" s="162">
        <v>57.728566425738833</v>
      </c>
      <c r="E158" s="162">
        <v>56.40008595757309</v>
      </c>
      <c r="F158" s="180">
        <v>73.923140047786859</v>
      </c>
      <c r="G158" s="156" t="e">
        <f>#N/A</f>
        <v>#N/A</v>
      </c>
    </row>
    <row r="159" spans="1:14" ht="16.5" x14ac:dyDescent="0.25">
      <c r="A159" s="153"/>
      <c r="B159" s="185" t="s">
        <v>370</v>
      </c>
      <c r="C159" s="180">
        <v>0</v>
      </c>
      <c r="D159" s="180">
        <v>0</v>
      </c>
      <c r="E159" s="180">
        <v>0</v>
      </c>
      <c r="F159" s="180">
        <v>0</v>
      </c>
      <c r="G159" s="156" t="e">
        <f>#N/A</f>
        <v>#N/A</v>
      </c>
    </row>
    <row r="160" spans="1:14" x14ac:dyDescent="0.25">
      <c r="A160" s="153"/>
      <c r="B160" s="108" t="s">
        <v>371</v>
      </c>
      <c r="C160" s="178">
        <v>31.952114379999998</v>
      </c>
      <c r="D160" s="178">
        <v>24.37875</v>
      </c>
      <c r="E160" s="178">
        <v>21.532499999999999</v>
      </c>
      <c r="F160" s="179">
        <v>14.72625</v>
      </c>
      <c r="G160" s="156" t="e">
        <f>#N/A</f>
        <v>#N/A</v>
      </c>
    </row>
    <row r="161" spans="1:7" x14ac:dyDescent="0.25">
      <c r="A161" s="153"/>
      <c r="B161" s="186" t="s">
        <v>372</v>
      </c>
      <c r="C161" s="173">
        <v>100.62336666639021</v>
      </c>
      <c r="D161" s="162">
        <v>285.71524714473708</v>
      </c>
      <c r="E161" s="162">
        <v>292.73983653777987</v>
      </c>
      <c r="F161" s="180">
        <v>272.90794316434176</v>
      </c>
      <c r="G161" s="156" t="e">
        <f>#N/A</f>
        <v>#N/A</v>
      </c>
    </row>
    <row r="162" spans="1:7" x14ac:dyDescent="0.25">
      <c r="A162" s="153"/>
      <c r="B162" s="166" t="s">
        <v>373</v>
      </c>
      <c r="C162" s="173"/>
      <c r="D162" s="162"/>
      <c r="E162" s="162"/>
      <c r="F162" s="180"/>
      <c r="G162" s="156" t="e">
        <f>#N/A</f>
        <v>#N/A</v>
      </c>
    </row>
    <row r="163" spans="1:7" ht="16.5" x14ac:dyDescent="0.25">
      <c r="A163" s="153"/>
      <c r="B163" s="185" t="s">
        <v>361</v>
      </c>
      <c r="C163" s="187">
        <v>152.97232079999998</v>
      </c>
      <c r="D163" s="180">
        <v>0</v>
      </c>
      <c r="E163" s="180">
        <v>0</v>
      </c>
      <c r="F163" s="180">
        <v>0</v>
      </c>
      <c r="G163" s="156" t="e">
        <f>#N/A</f>
        <v>#N/A</v>
      </c>
    </row>
    <row r="164" spans="1:7" x14ac:dyDescent="0.25">
      <c r="A164" s="153"/>
      <c r="B164" s="108" t="s">
        <v>374</v>
      </c>
      <c r="C164" s="177">
        <v>253.27691816000001</v>
      </c>
      <c r="D164" s="178">
        <v>288.16000000000003</v>
      </c>
      <c r="E164" s="178">
        <v>239.29599999999999</v>
      </c>
      <c r="F164" s="179">
        <v>139.06199999999998</v>
      </c>
      <c r="G164" s="156" t="e">
        <f>#N/A</f>
        <v>#N/A</v>
      </c>
    </row>
    <row r="165" spans="1:7" x14ac:dyDescent="0.25">
      <c r="A165" s="153"/>
      <c r="B165" s="186" t="s">
        <v>375</v>
      </c>
      <c r="C165" s="173">
        <v>-100.30459736000003</v>
      </c>
      <c r="D165" s="162">
        <v>-288.16000000000003</v>
      </c>
      <c r="E165" s="162">
        <v>-239.29599999999999</v>
      </c>
      <c r="F165" s="180">
        <v>-139.06199999999998</v>
      </c>
      <c r="G165" s="156" t="e">
        <f>#N/A</f>
        <v>#N/A</v>
      </c>
    </row>
    <row r="166" spans="1:7" x14ac:dyDescent="0.25">
      <c r="A166" s="153"/>
      <c r="B166" s="188" t="s">
        <v>376</v>
      </c>
      <c r="C166" s="177"/>
      <c r="D166" s="178"/>
      <c r="E166" s="178"/>
      <c r="F166" s="179"/>
      <c r="G166" s="156" t="e">
        <f>#N/A</f>
        <v>#N/A</v>
      </c>
    </row>
    <row r="167" spans="1:7" x14ac:dyDescent="0.25">
      <c r="A167" s="153"/>
      <c r="B167" s="161" t="s">
        <v>361</v>
      </c>
      <c r="C167" s="173">
        <v>62</v>
      </c>
      <c r="D167" s="162">
        <v>0</v>
      </c>
      <c r="E167" s="162">
        <v>0</v>
      </c>
      <c r="F167" s="180">
        <v>0</v>
      </c>
      <c r="G167" s="156" t="e">
        <f>#N/A</f>
        <v>#N/A</v>
      </c>
    </row>
    <row r="168" spans="1:7" x14ac:dyDescent="0.25">
      <c r="A168" s="153"/>
      <c r="B168" s="181" t="s">
        <v>377</v>
      </c>
      <c r="C168" s="173">
        <v>0</v>
      </c>
      <c r="D168" s="162">
        <v>0</v>
      </c>
      <c r="E168" s="162">
        <v>0</v>
      </c>
      <c r="F168" s="180">
        <v>0</v>
      </c>
      <c r="G168" s="156" t="e">
        <f>#N/A</f>
        <v>#N/A</v>
      </c>
    </row>
    <row r="169" spans="1:7" x14ac:dyDescent="0.25">
      <c r="A169" s="153"/>
      <c r="B169" s="161" t="s">
        <v>378</v>
      </c>
      <c r="C169" s="173">
        <v>62</v>
      </c>
      <c r="D169" s="162">
        <v>0</v>
      </c>
      <c r="E169" s="162">
        <v>0</v>
      </c>
      <c r="F169" s="180">
        <v>0</v>
      </c>
      <c r="G169" s="156" t="e">
        <f>#N/A</f>
        <v>#N/A</v>
      </c>
    </row>
    <row r="170" spans="1:7" ht="16.5" x14ac:dyDescent="0.25">
      <c r="A170" s="153"/>
      <c r="B170" s="185" t="s">
        <v>379</v>
      </c>
      <c r="C170" s="173">
        <v>90</v>
      </c>
      <c r="D170" s="162">
        <v>23</v>
      </c>
      <c r="E170" s="162">
        <v>55.232457798005356</v>
      </c>
      <c r="F170" s="162">
        <v>119.23245779800537</v>
      </c>
      <c r="G170" s="156" t="e">
        <f>#N/A</f>
        <v>#N/A</v>
      </c>
    </row>
    <row r="171" spans="1:7" x14ac:dyDescent="0.25">
      <c r="A171" s="153"/>
      <c r="B171" s="108" t="s">
        <v>60</v>
      </c>
      <c r="C171" s="173">
        <v>90</v>
      </c>
      <c r="D171" s="162">
        <v>23</v>
      </c>
      <c r="E171" s="162">
        <v>55</v>
      </c>
      <c r="F171" s="180">
        <v>119</v>
      </c>
      <c r="G171" s="156" t="e">
        <f>#N/A</f>
        <v>#N/A</v>
      </c>
    </row>
    <row r="172" spans="1:7" x14ac:dyDescent="0.25">
      <c r="A172" s="153"/>
      <c r="B172" s="186" t="s">
        <v>380</v>
      </c>
      <c r="C172" s="177">
        <v>-28</v>
      </c>
      <c r="D172" s="178">
        <v>-23</v>
      </c>
      <c r="E172" s="178">
        <v>-55.232457798005356</v>
      </c>
      <c r="F172" s="179">
        <v>-119.23245779800537</v>
      </c>
      <c r="G172" s="156" t="e">
        <f>#N/A</f>
        <v>#N/A</v>
      </c>
    </row>
    <row r="173" spans="1:7" x14ac:dyDescent="0.25">
      <c r="A173" s="153"/>
      <c r="B173" s="189" t="s">
        <v>381</v>
      </c>
      <c r="C173" s="177">
        <v>-27.68123069360982</v>
      </c>
      <c r="D173" s="178">
        <v>-25.444752855262948</v>
      </c>
      <c r="E173" s="178">
        <v>-1.788621260225483</v>
      </c>
      <c r="F173" s="179">
        <v>14.613485366336405</v>
      </c>
      <c r="G173" s="156" t="e">
        <f>#N/A</f>
        <v>#N/A</v>
      </c>
    </row>
    <row r="174" spans="1:7" x14ac:dyDescent="0.25">
      <c r="A174" s="153"/>
      <c r="B174" s="189" t="s">
        <v>382</v>
      </c>
      <c r="C174" s="177">
        <v>0</v>
      </c>
      <c r="D174" s="178">
        <v>0</v>
      </c>
      <c r="E174" s="178">
        <v>0</v>
      </c>
      <c r="F174" s="179">
        <v>0</v>
      </c>
      <c r="G174" s="156" t="e">
        <f>#N/A</f>
        <v>#N/A</v>
      </c>
    </row>
    <row r="175" spans="1:7" x14ac:dyDescent="0.25">
      <c r="A175" s="153"/>
      <c r="B175" s="189" t="s">
        <v>383</v>
      </c>
      <c r="C175" s="177">
        <v>0</v>
      </c>
      <c r="D175" s="178">
        <v>0</v>
      </c>
      <c r="E175" s="178">
        <v>0</v>
      </c>
      <c r="F175" s="179">
        <v>0</v>
      </c>
      <c r="G175" s="156" t="e">
        <f>#N/A</f>
        <v>#N/A</v>
      </c>
    </row>
    <row r="176" spans="1:7" x14ac:dyDescent="0.25">
      <c r="A176" s="153"/>
      <c r="B176" s="189" t="s">
        <v>384</v>
      </c>
      <c r="C176" s="177">
        <v>0</v>
      </c>
      <c r="D176" s="178">
        <v>0</v>
      </c>
      <c r="E176" s="178">
        <v>0</v>
      </c>
      <c r="F176" s="179">
        <v>0</v>
      </c>
      <c r="G176" s="156" t="e">
        <f>#N/A</f>
        <v>#N/A</v>
      </c>
    </row>
    <row r="177" spans="1:9" x14ac:dyDescent="0.25">
      <c r="A177" s="153"/>
      <c r="B177" s="108" t="s">
        <v>385</v>
      </c>
      <c r="C177" s="177">
        <v>0</v>
      </c>
      <c r="D177" s="178">
        <v>0</v>
      </c>
      <c r="E177" s="178">
        <v>0</v>
      </c>
      <c r="F177" s="178">
        <v>0</v>
      </c>
      <c r="G177" s="156" t="e">
        <f>#N/A</f>
        <v>#N/A</v>
      </c>
    </row>
    <row r="178" spans="1:9" x14ac:dyDescent="0.25">
      <c r="A178" s="153"/>
      <c r="B178" s="108" t="s">
        <v>386</v>
      </c>
      <c r="C178" s="177">
        <v>0</v>
      </c>
      <c r="D178" s="178">
        <v>0</v>
      </c>
      <c r="E178" s="178">
        <v>0</v>
      </c>
      <c r="F178" s="179">
        <v>0</v>
      </c>
      <c r="G178" s="156" t="e">
        <f>#N/A</f>
        <v>#N/A</v>
      </c>
    </row>
    <row r="179" spans="1:9" x14ac:dyDescent="0.25">
      <c r="A179" s="153"/>
      <c r="B179" s="189" t="s">
        <v>381</v>
      </c>
      <c r="C179" s="173">
        <v>-27.68123069360982</v>
      </c>
      <c r="D179" s="162">
        <v>-25.444752855262948</v>
      </c>
      <c r="E179" s="162">
        <v>-1.788621260225483</v>
      </c>
      <c r="F179" s="180">
        <v>14.613485366336405</v>
      </c>
      <c r="G179" s="156" t="e">
        <f>#N/A</f>
        <v>#N/A</v>
      </c>
    </row>
    <row r="180" spans="1:9" x14ac:dyDescent="0.25">
      <c r="A180" s="153"/>
      <c r="B180" s="181" t="s">
        <v>387</v>
      </c>
      <c r="C180" s="177">
        <v>-27.68123069360982</v>
      </c>
      <c r="D180" s="178">
        <v>-25.444752855262948</v>
      </c>
      <c r="E180" s="178">
        <v>-27.233374115488431</v>
      </c>
      <c r="F180" s="179">
        <v>-12.619888749152025</v>
      </c>
      <c r="G180" s="156" t="e">
        <f>#N/A</f>
        <v>#N/A</v>
      </c>
    </row>
    <row r="181" spans="1:9" x14ac:dyDescent="0.25">
      <c r="A181" s="153"/>
      <c r="B181" s="181" t="s">
        <v>388</v>
      </c>
      <c r="C181" s="177">
        <v>79.32396158499958</v>
      </c>
      <c r="D181" s="178">
        <v>51.642730891390244</v>
      </c>
      <c r="E181" s="178">
        <v>26.197978036127296</v>
      </c>
      <c r="F181" s="179">
        <v>24.409356775901813</v>
      </c>
      <c r="G181" s="156" t="e">
        <f>#N/A</f>
        <v>#N/A</v>
      </c>
    </row>
    <row r="182" spans="1:9" x14ac:dyDescent="0.25">
      <c r="A182" s="153"/>
      <c r="B182" s="153" t="s">
        <v>389</v>
      </c>
      <c r="C182" s="190">
        <v>225</v>
      </c>
      <c r="D182" s="191">
        <v>197</v>
      </c>
      <c r="E182" s="191">
        <v>174</v>
      </c>
      <c r="F182" s="191">
        <v>119</v>
      </c>
      <c r="G182" s="156" t="e">
        <f>#N/A</f>
        <v>#N/A</v>
      </c>
    </row>
    <row r="183" spans="1:9" x14ac:dyDescent="0.25">
      <c r="A183" s="153"/>
      <c r="B183" s="153" t="s">
        <v>390</v>
      </c>
      <c r="C183" s="190">
        <v>197</v>
      </c>
      <c r="D183" s="153">
        <v>174</v>
      </c>
      <c r="E183" s="153">
        <v>119</v>
      </c>
      <c r="F183" s="153">
        <v>0</v>
      </c>
      <c r="G183" s="156">
        <f>SUM(C183:F183)</f>
        <v>490</v>
      </c>
    </row>
    <row r="188" spans="1:9" x14ac:dyDescent="0.25">
      <c r="A188" s="192"/>
      <c r="B188" s="192"/>
      <c r="C188" s="192"/>
      <c r="D188" s="193"/>
      <c r="E188" s="193"/>
      <c r="F188" s="193"/>
      <c r="G188" s="110"/>
      <c r="H188" s="152"/>
      <c r="I188" s="152"/>
    </row>
    <row r="189" spans="1:9" x14ac:dyDescent="0.25">
      <c r="A189" s="194"/>
      <c r="B189" s="195" t="s">
        <v>391</v>
      </c>
      <c r="C189" s="195"/>
      <c r="D189" s="196"/>
      <c r="E189" s="196"/>
      <c r="F189" s="196"/>
      <c r="G189" s="196"/>
      <c r="H189" s="197"/>
      <c r="I189" s="152"/>
    </row>
    <row r="190" spans="1:9" x14ac:dyDescent="0.25">
      <c r="A190" s="194"/>
      <c r="B190" s="198" t="s">
        <v>392</v>
      </c>
      <c r="C190" s="198">
        <v>2016</v>
      </c>
      <c r="D190" s="198">
        <v>2017</v>
      </c>
      <c r="E190" s="198">
        <v>2018</v>
      </c>
      <c r="F190" s="198">
        <v>2019</v>
      </c>
      <c r="G190" s="198" t="s">
        <v>195</v>
      </c>
      <c r="H190" s="199" t="s">
        <v>393</v>
      </c>
      <c r="I190" s="152"/>
    </row>
    <row r="191" spans="1:9" x14ac:dyDescent="0.25">
      <c r="A191" s="194"/>
      <c r="B191" s="200" t="s">
        <v>310</v>
      </c>
      <c r="C191" s="201">
        <f>C63-C75</f>
        <v>1.1800000000022237E-2</v>
      </c>
      <c r="D191" s="201">
        <f>D63-D75</f>
        <v>-6.5399999994042446E-4</v>
      </c>
      <c r="E191" s="201">
        <f>E63-E75</f>
        <v>1.1772999951631391E-4</v>
      </c>
      <c r="F191" s="201">
        <f>F63-F75</f>
        <v>2.1111852701949374E-3</v>
      </c>
      <c r="G191" s="202">
        <f>SUM(C191:F191)</f>
        <v>1.3374915269793064E-2</v>
      </c>
      <c r="H191" s="203"/>
      <c r="I191" s="152"/>
    </row>
    <row r="192" spans="1:9" ht="47.25" x14ac:dyDescent="0.25">
      <c r="A192" s="194"/>
      <c r="B192" s="200" t="s">
        <v>394</v>
      </c>
      <c r="C192" s="201">
        <f>C58-C90</f>
        <v>9.4594271186440473</v>
      </c>
      <c r="D192" s="201">
        <f>D58-D90</f>
        <v>-9.9762711876394405E-5</v>
      </c>
      <c r="E192" s="201">
        <f>E58-E90</f>
        <v>1.7958813479879154E-5</v>
      </c>
      <c r="F192" s="201">
        <f>F58-F90</f>
        <v>3.2204521069800762E-4</v>
      </c>
      <c r="G192" s="202">
        <f>SUM(D192:F192)</f>
        <v>2.4024131230149237E-4</v>
      </c>
      <c r="H192" s="204" t="s">
        <v>395</v>
      </c>
      <c r="I192" s="152"/>
    </row>
    <row r="193" spans="1:9" x14ac:dyDescent="0.25">
      <c r="A193" s="194"/>
      <c r="B193" s="200"/>
      <c r="C193" s="200"/>
      <c r="D193" s="196"/>
      <c r="E193" s="196"/>
      <c r="F193" s="196"/>
      <c r="G193" s="196"/>
      <c r="H193" s="203"/>
      <c r="I193" s="152"/>
    </row>
    <row r="194" spans="1:9" x14ac:dyDescent="0.25">
      <c r="A194" s="205"/>
      <c r="B194" s="195" t="s">
        <v>396</v>
      </c>
      <c r="C194" s="195"/>
      <c r="D194" s="196"/>
      <c r="E194" s="196"/>
      <c r="F194" s="196"/>
      <c r="G194" s="196"/>
      <c r="H194" s="203"/>
      <c r="I194" s="152"/>
    </row>
    <row r="195" spans="1:9" x14ac:dyDescent="0.25">
      <c r="A195" s="205"/>
      <c r="B195" s="198" t="s">
        <v>392</v>
      </c>
      <c r="C195" s="198">
        <v>2016</v>
      </c>
      <c r="D195" s="198">
        <v>2017</v>
      </c>
      <c r="E195" s="198">
        <v>2018</v>
      </c>
      <c r="F195" s="198">
        <v>2019</v>
      </c>
      <c r="G195" s="198" t="s">
        <v>195</v>
      </c>
      <c r="H195" s="199" t="s">
        <v>393</v>
      </c>
      <c r="I195" s="152"/>
    </row>
    <row r="196" spans="1:9" x14ac:dyDescent="0.25">
      <c r="A196" s="205"/>
      <c r="B196" s="200" t="s">
        <v>292</v>
      </c>
      <c r="C196" s="206">
        <f>C48-C169</f>
        <v>0</v>
      </c>
      <c r="D196" s="206">
        <f>D48-D169</f>
        <v>0</v>
      </c>
      <c r="E196" s="206">
        <f>E48-E169</f>
        <v>0</v>
      </c>
      <c r="F196" s="206">
        <f>F48-F169</f>
        <v>0</v>
      </c>
      <c r="G196" s="207">
        <f>SUM(C196:F196)</f>
        <v>0</v>
      </c>
      <c r="H196" s="204"/>
      <c r="I196" s="152"/>
    </row>
    <row r="197" spans="1:9" x14ac:dyDescent="0.25">
      <c r="A197" s="205"/>
      <c r="B197" s="196" t="s">
        <v>397</v>
      </c>
      <c r="C197" s="208">
        <f>C171-C53</f>
        <v>0</v>
      </c>
      <c r="D197" s="208">
        <f>D171-D53</f>
        <v>0</v>
      </c>
      <c r="E197" s="208">
        <f>E171-E53</f>
        <v>0</v>
      </c>
      <c r="F197" s="208">
        <f>F171-F53</f>
        <v>0</v>
      </c>
      <c r="G197" s="207">
        <f>SUM(D197:F197)</f>
        <v>0</v>
      </c>
      <c r="H197" s="204"/>
      <c r="I197" s="152"/>
    </row>
    <row r="198" spans="1:9" x14ac:dyDescent="0.25">
      <c r="A198" s="205"/>
      <c r="B198" s="209" t="s">
        <v>398</v>
      </c>
      <c r="C198" s="208">
        <f>C237-C240</f>
        <v>536.44833082207924</v>
      </c>
      <c r="D198" s="208" t="e">
        <f>#N/A</f>
        <v>#N/A</v>
      </c>
      <c r="E198" s="208" t="e">
        <f>#N/A</f>
        <v>#N/A</v>
      </c>
      <c r="F198" s="208" t="e">
        <f>#N/A</f>
        <v>#N/A</v>
      </c>
      <c r="G198" s="207" t="e">
        <f>SUM(D198:F198)</f>
        <v>#N/A</v>
      </c>
      <c r="H198" s="316" t="s">
        <v>399</v>
      </c>
      <c r="I198" s="152"/>
    </row>
    <row r="199" spans="1:9" x14ac:dyDescent="0.25">
      <c r="A199" s="205"/>
      <c r="B199" s="209" t="s">
        <v>400</v>
      </c>
      <c r="C199" s="208">
        <f>C238-C241</f>
        <v>303.46208836476376</v>
      </c>
      <c r="D199" s="208" t="e">
        <f>D238-D241</f>
        <v>#N/A</v>
      </c>
      <c r="E199" s="208" t="e">
        <f>#N/A</f>
        <v>#N/A</v>
      </c>
      <c r="F199" s="208" t="e">
        <f>#N/A</f>
        <v>#N/A</v>
      </c>
      <c r="G199" s="207" t="e">
        <f>SUM(D199:F199)</f>
        <v>#N/A</v>
      </c>
      <c r="H199" s="316"/>
      <c r="I199" s="152"/>
    </row>
    <row r="200" spans="1:9" x14ac:dyDescent="0.25">
      <c r="A200" s="205"/>
      <c r="B200" s="196" t="s">
        <v>401</v>
      </c>
      <c r="C200" s="208">
        <f>C70-C183</f>
        <v>0</v>
      </c>
      <c r="D200" s="208">
        <f>D70-D183</f>
        <v>0</v>
      </c>
      <c r="E200" s="208">
        <f>E70-E183</f>
        <v>0</v>
      </c>
      <c r="F200" s="208">
        <f>F70-F183</f>
        <v>0</v>
      </c>
      <c r="G200" s="207">
        <f>SUM(D200:F200)</f>
        <v>0</v>
      </c>
      <c r="H200" s="210"/>
      <c r="I200" s="152"/>
    </row>
    <row r="201" spans="1:9" x14ac:dyDescent="0.25">
      <c r="A201" s="205"/>
      <c r="B201" s="196"/>
      <c r="C201" s="196"/>
      <c r="D201" s="211"/>
      <c r="E201" s="211"/>
      <c r="F201" s="211"/>
      <c r="G201" s="212"/>
      <c r="H201" s="203"/>
      <c r="I201" s="152"/>
    </row>
    <row r="202" spans="1:9" x14ac:dyDescent="0.25">
      <c r="A202" s="194"/>
      <c r="B202" s="195" t="s">
        <v>402</v>
      </c>
      <c r="C202" s="195"/>
      <c r="D202" s="196"/>
      <c r="E202" s="196"/>
      <c r="F202" s="196"/>
      <c r="G202" s="196"/>
      <c r="H202" s="203"/>
      <c r="I202" s="152"/>
    </row>
    <row r="203" spans="1:9" x14ac:dyDescent="0.25">
      <c r="A203" s="194"/>
      <c r="B203" s="198" t="s">
        <v>392</v>
      </c>
      <c r="C203" s="198">
        <v>2016</v>
      </c>
      <c r="D203" s="198">
        <v>2017</v>
      </c>
      <c r="E203" s="198">
        <v>2018</v>
      </c>
      <c r="F203" s="198">
        <v>2019</v>
      </c>
      <c r="G203" s="198" t="s">
        <v>195</v>
      </c>
      <c r="H203" s="199" t="s">
        <v>393</v>
      </c>
      <c r="I203" s="152"/>
    </row>
    <row r="204" spans="1:9" x14ac:dyDescent="0.25">
      <c r="A204" s="194"/>
      <c r="B204" s="200" t="s">
        <v>345</v>
      </c>
      <c r="C204" s="208">
        <f>C125-C4</f>
        <v>-224.45218664173444</v>
      </c>
      <c r="D204" s="208">
        <f>D125-D4</f>
        <v>-240.00741193831641</v>
      </c>
      <c r="E204" s="208">
        <f>E125-E4</f>
        <v>-241.89547341808429</v>
      </c>
      <c r="F204" s="208">
        <f>F125-F4</f>
        <v>-251.63285754971025</v>
      </c>
      <c r="G204" s="207" t="e">
        <f>#N/A</f>
        <v>#N/A</v>
      </c>
      <c r="H204" s="317" t="s">
        <v>403</v>
      </c>
      <c r="I204" s="152"/>
    </row>
    <row r="205" spans="1:9" x14ac:dyDescent="0.25">
      <c r="A205" s="194"/>
      <c r="B205" s="196" t="s">
        <v>351</v>
      </c>
      <c r="C205" s="208">
        <f>C131-C8</f>
        <v>-270.30373199999985</v>
      </c>
      <c r="D205" s="208">
        <f>D131-D8</f>
        <v>-288.54210599999988</v>
      </c>
      <c r="E205" s="208">
        <f>E131-E8</f>
        <v>-291.10388399999988</v>
      </c>
      <c r="F205" s="208">
        <f>F131-F8</f>
        <v>-298.31975999999986</v>
      </c>
      <c r="G205" s="207" t="e">
        <f>#N/A</f>
        <v>#N/A</v>
      </c>
      <c r="H205" s="317"/>
      <c r="I205" s="152"/>
    </row>
    <row r="206" spans="1:9" x14ac:dyDescent="0.25">
      <c r="A206" s="194"/>
      <c r="B206" s="196" t="s">
        <v>354</v>
      </c>
      <c r="C206" s="208">
        <f>C139-C22</f>
        <v>45.851545358265412</v>
      </c>
      <c r="D206" s="208">
        <f>D139-D22</f>
        <v>48.534694061683467</v>
      </c>
      <c r="E206" s="208">
        <f>E139-E22</f>
        <v>49.208410581915587</v>
      </c>
      <c r="F206" s="208">
        <f>F139-F22</f>
        <v>46.686902450289608</v>
      </c>
      <c r="G206" s="207" t="e">
        <f>#N/A</f>
        <v>#N/A</v>
      </c>
      <c r="H206" s="317"/>
      <c r="I206" s="152"/>
    </row>
    <row r="207" spans="1:9" x14ac:dyDescent="0.25">
      <c r="A207" s="194"/>
      <c r="B207" s="196" t="s">
        <v>355</v>
      </c>
      <c r="C207" s="208">
        <f>C140-C28</f>
        <v>-40.314687774850881</v>
      </c>
      <c r="D207" s="208">
        <f>D140-D28</f>
        <v>132.11620969997443</v>
      </c>
      <c r="E207" s="208">
        <f>E140-E28</f>
        <v>171.96989354488619</v>
      </c>
      <c r="F207" s="208">
        <f>F140-F28</f>
        <v>199.49066877985499</v>
      </c>
      <c r="G207" s="207" t="e">
        <f>#N/A</f>
        <v>#N/A</v>
      </c>
      <c r="H207" s="317"/>
      <c r="I207" s="213"/>
    </row>
    <row r="208" spans="1:9" x14ac:dyDescent="0.25">
      <c r="A208" s="194"/>
      <c r="B208" s="196" t="s">
        <v>272</v>
      </c>
      <c r="C208" s="208">
        <f>C141-C30</f>
        <v>0</v>
      </c>
      <c r="D208" s="208">
        <f>D141-D30</f>
        <v>0</v>
      </c>
      <c r="E208" s="208">
        <f>E141-E30</f>
        <v>0</v>
      </c>
      <c r="F208" s="208">
        <f>F141-F30</f>
        <v>0</v>
      </c>
      <c r="G208" s="207" t="e">
        <f>#N/A</f>
        <v>#N/A</v>
      </c>
      <c r="H208" s="204"/>
      <c r="I208" s="152"/>
    </row>
    <row r="209" spans="1:9" x14ac:dyDescent="0.25">
      <c r="A209" s="194"/>
      <c r="B209" s="196" t="s">
        <v>276</v>
      </c>
      <c r="C209" s="208">
        <f>C142-C32</f>
        <v>0</v>
      </c>
      <c r="D209" s="208" t="e">
        <f>#N/A</f>
        <v>#N/A</v>
      </c>
      <c r="E209" s="208" t="e">
        <f>#N/A</f>
        <v>#N/A</v>
      </c>
      <c r="F209" s="208" t="e">
        <f>#N/A</f>
        <v>#N/A</v>
      </c>
      <c r="G209" s="207" t="e">
        <f>#N/A</f>
        <v>#N/A</v>
      </c>
      <c r="H209" s="204"/>
      <c r="I209" s="152"/>
    </row>
    <row r="210" spans="1:9" x14ac:dyDescent="0.25">
      <c r="A210" s="194"/>
      <c r="B210" s="196" t="s">
        <v>357</v>
      </c>
      <c r="C210" s="208">
        <f>C143-C33</f>
        <v>2.8421709430404007E-14</v>
      </c>
      <c r="D210" s="208" t="e">
        <f>#N/A</f>
        <v>#N/A</v>
      </c>
      <c r="E210" s="208" t="e">
        <f>#N/A</f>
        <v>#N/A</v>
      </c>
      <c r="F210" s="208" t="e">
        <f>#N/A</f>
        <v>#N/A</v>
      </c>
      <c r="G210" s="207" t="e">
        <f>#N/A</f>
        <v>#N/A</v>
      </c>
      <c r="H210" s="214"/>
      <c r="I210" s="152"/>
    </row>
    <row r="211" spans="1:9" x14ac:dyDescent="0.25">
      <c r="A211" s="194"/>
      <c r="B211" s="196"/>
      <c r="C211" s="196"/>
      <c r="D211" s="196"/>
      <c r="E211" s="196"/>
      <c r="F211" s="196"/>
      <c r="G211" s="196"/>
      <c r="H211" s="214"/>
      <c r="I211" s="152"/>
    </row>
    <row r="212" spans="1:9" x14ac:dyDescent="0.25">
      <c r="A212" s="194"/>
      <c r="B212" s="195" t="s">
        <v>404</v>
      </c>
      <c r="C212" s="195"/>
      <c r="D212" s="196"/>
      <c r="E212" s="196"/>
      <c r="F212" s="196"/>
      <c r="G212" s="196"/>
      <c r="H212" s="214"/>
      <c r="I212" s="152"/>
    </row>
    <row r="213" spans="1:9" x14ac:dyDescent="0.25">
      <c r="A213" s="205"/>
      <c r="B213" s="198" t="s">
        <v>392</v>
      </c>
      <c r="C213" s="198">
        <v>2016</v>
      </c>
      <c r="D213" s="198">
        <v>2017</v>
      </c>
      <c r="E213" s="198">
        <v>2018</v>
      </c>
      <c r="F213" s="198">
        <v>2019</v>
      </c>
      <c r="G213" s="198" t="s">
        <v>195</v>
      </c>
      <c r="H213" s="199" t="s">
        <v>393</v>
      </c>
      <c r="I213" s="152"/>
    </row>
    <row r="214" spans="1:9" x14ac:dyDescent="0.25">
      <c r="A214" s="205"/>
      <c r="B214" s="200" t="s">
        <v>405</v>
      </c>
      <c r="C214" s="208">
        <f>C164-C75</f>
        <v>1.1800000000022237E-2</v>
      </c>
      <c r="D214" s="208">
        <f>D164-D75</f>
        <v>-6.5399999994042446E-4</v>
      </c>
      <c r="E214" s="208">
        <f>E164-E75</f>
        <v>1.1772999951631391E-4</v>
      </c>
      <c r="F214" s="208">
        <f>F164-F75</f>
        <v>2.1111852701949374E-3</v>
      </c>
      <c r="G214" s="207">
        <f>SUM(C214:F214)</f>
        <v>1.3374915269793064E-2</v>
      </c>
      <c r="H214" s="214"/>
      <c r="I214" s="152"/>
    </row>
    <row r="215" spans="1:9" x14ac:dyDescent="0.25">
      <c r="A215" s="205"/>
      <c r="B215" s="215" t="s">
        <v>406</v>
      </c>
      <c r="C215" s="216">
        <f>C239-C67</f>
        <v>0</v>
      </c>
      <c r="D215" s="216" t="e">
        <f>D239-D67</f>
        <v>#N/A</v>
      </c>
      <c r="E215" s="216" t="e">
        <f>E239-E67</f>
        <v>#N/A</v>
      </c>
      <c r="F215" s="216" t="e">
        <f>F239-F67</f>
        <v>#N/A</v>
      </c>
      <c r="G215" s="207" t="e">
        <f>SUM(D215:F215)</f>
        <v>#N/A</v>
      </c>
      <c r="H215" s="214"/>
      <c r="I215" s="152"/>
    </row>
    <row r="216" spans="1:9" x14ac:dyDescent="0.25">
      <c r="A216" s="205"/>
      <c r="B216" s="217" t="s">
        <v>407</v>
      </c>
      <c r="C216" s="208">
        <f>(C182-C183)-(C171-C167)</f>
        <v>0</v>
      </c>
      <c r="D216" s="208">
        <f>(D182-D183)-(D171-D167)</f>
        <v>0</v>
      </c>
      <c r="E216" s="208">
        <f>(E182-E183)-(E171-E167)</f>
        <v>0</v>
      </c>
      <c r="F216" s="208">
        <f>(F182-F183)-(F171-F167)</f>
        <v>0</v>
      </c>
      <c r="G216" s="207">
        <f>SUM(D216:F216)</f>
        <v>0</v>
      </c>
      <c r="H216" s="204"/>
      <c r="I216" s="152"/>
    </row>
    <row r="217" spans="1:9" x14ac:dyDescent="0.25">
      <c r="A217" s="205"/>
      <c r="B217" s="196"/>
      <c r="C217" s="196"/>
      <c r="D217" s="218"/>
      <c r="E217" s="218"/>
      <c r="F217" s="218"/>
      <c r="G217" s="196"/>
      <c r="H217" s="214"/>
      <c r="I217" s="152"/>
    </row>
    <row r="218" spans="1:9" x14ac:dyDescent="0.25">
      <c r="A218" s="205"/>
      <c r="B218" s="195" t="s">
        <v>408</v>
      </c>
      <c r="C218" s="195"/>
      <c r="D218" s="196"/>
      <c r="E218" s="196"/>
      <c r="F218" s="196"/>
      <c r="G218" s="196"/>
      <c r="H218" s="214"/>
      <c r="I218" s="152"/>
    </row>
    <row r="219" spans="1:9" x14ac:dyDescent="0.25">
      <c r="A219" s="205"/>
      <c r="B219" s="198" t="s">
        <v>392</v>
      </c>
      <c r="C219" s="198">
        <v>2016</v>
      </c>
      <c r="D219" s="198">
        <v>2017</v>
      </c>
      <c r="E219" s="198">
        <v>2018</v>
      </c>
      <c r="F219" s="198">
        <v>2019</v>
      </c>
      <c r="G219" s="198" t="s">
        <v>195</v>
      </c>
      <c r="H219" s="199" t="s">
        <v>393</v>
      </c>
      <c r="I219" s="152"/>
    </row>
    <row r="220" spans="1:9" x14ac:dyDescent="0.25">
      <c r="A220" s="205"/>
      <c r="B220" s="219" t="s">
        <v>409</v>
      </c>
      <c r="C220" s="220">
        <f>C15</f>
        <v>182.08791219999995</v>
      </c>
      <c r="D220" s="220">
        <f>D15</f>
        <v>248.444089961</v>
      </c>
      <c r="E220" s="220">
        <f>E15</f>
        <v>249.09855200399997</v>
      </c>
      <c r="F220" s="220">
        <f>F15</f>
        <v>247.51132661719998</v>
      </c>
      <c r="G220" s="220">
        <f>SUM(C220:F220)</f>
        <v>927.14188078219991</v>
      </c>
      <c r="H220" s="152"/>
      <c r="I220" s="152"/>
    </row>
    <row r="221" spans="1:9" x14ac:dyDescent="0.25">
      <c r="A221" s="205"/>
      <c r="B221" s="217" t="s">
        <v>410</v>
      </c>
      <c r="C221" s="201">
        <f>C33</f>
        <v>-1.2522714238188826</v>
      </c>
      <c r="D221" s="201">
        <f>D33</f>
        <v>23.245769197900064</v>
      </c>
      <c r="E221" s="201">
        <f>E33</f>
        <v>56.010415323837421</v>
      </c>
      <c r="F221" s="201">
        <f>F33</f>
        <v>90.383928432566563</v>
      </c>
      <c r="G221" s="201">
        <f>SUM(C221:F221)</f>
        <v>168.38784153048516</v>
      </c>
      <c r="H221" s="214"/>
      <c r="I221" s="152"/>
    </row>
    <row r="222" spans="1:9" x14ac:dyDescent="0.25">
      <c r="A222" s="205"/>
      <c r="B222" s="219" t="s">
        <v>411</v>
      </c>
      <c r="C222" s="220">
        <f>C38</f>
        <v>0</v>
      </c>
      <c r="D222" s="220">
        <f>D38</f>
        <v>0</v>
      </c>
      <c r="E222" s="221">
        <f>E38</f>
        <v>0.23245779800536015</v>
      </c>
      <c r="F222" s="221">
        <f>F38</f>
        <v>0.56010435361397781</v>
      </c>
      <c r="G222" s="220">
        <f>SUM(C222:F222)</f>
        <v>0.79256215161933796</v>
      </c>
      <c r="I222" s="152"/>
    </row>
    <row r="223" spans="1:9" ht="47.25" x14ac:dyDescent="0.25">
      <c r="A223" s="205"/>
      <c r="B223" s="222" t="s">
        <v>412</v>
      </c>
      <c r="C223" s="223">
        <f>C222/C221</f>
        <v>0</v>
      </c>
      <c r="D223" s="223">
        <f>D222/D221</f>
        <v>0</v>
      </c>
      <c r="E223" s="223">
        <f>E222/E221</f>
        <v>4.1502602089513278E-3</v>
      </c>
      <c r="F223" s="223">
        <f>F222/F221</f>
        <v>6.196946330252277E-3</v>
      </c>
      <c r="G223" s="223">
        <f>G222/G221</f>
        <v>4.7067659067050365E-3</v>
      </c>
      <c r="H223" s="204" t="s">
        <v>413</v>
      </c>
      <c r="I223" s="152"/>
    </row>
    <row r="224" spans="1:9" x14ac:dyDescent="0.25">
      <c r="A224" s="205"/>
      <c r="B224" s="219" t="s">
        <v>414</v>
      </c>
      <c r="C224" s="220">
        <f>C181</f>
        <v>79.32396158499958</v>
      </c>
      <c r="D224" s="220">
        <f>D181</f>
        <v>51.642730891390244</v>
      </c>
      <c r="E224" s="220">
        <f>E181</f>
        <v>26.197978036127296</v>
      </c>
      <c r="F224" s="220">
        <f>F181</f>
        <v>24.409356775901813</v>
      </c>
      <c r="G224" s="220"/>
      <c r="H224" s="214"/>
      <c r="I224" s="152"/>
    </row>
    <row r="225" spans="1:9" x14ac:dyDescent="0.25">
      <c r="A225" s="205"/>
      <c r="B225" s="217" t="s">
        <v>7</v>
      </c>
      <c r="C225" s="208">
        <f>C224+C242</f>
        <v>51.642730891389903</v>
      </c>
      <c r="D225" s="208">
        <f>D224+D242</f>
        <v>26.197978036127239</v>
      </c>
      <c r="E225" s="208">
        <f>E224+E242</f>
        <v>24.409356775901841</v>
      </c>
      <c r="F225" s="208">
        <f>F224+F242</f>
        <v>39.022842142238403</v>
      </c>
      <c r="G225" s="224"/>
      <c r="H225" s="214"/>
      <c r="I225" s="152"/>
    </row>
    <row r="226" spans="1:9" x14ac:dyDescent="0.25">
      <c r="A226" s="205"/>
      <c r="B226" s="225" t="s">
        <v>415</v>
      </c>
      <c r="C226" s="201">
        <f>C225-D224</f>
        <v>-3.4106051316484809E-13</v>
      </c>
      <c r="D226" s="201">
        <f>D225-E224</f>
        <v>-5.6843418860808015E-14</v>
      </c>
      <c r="E226" s="201">
        <f>E225-F224</f>
        <v>2.8421709430404007E-14</v>
      </c>
      <c r="F226" s="201"/>
      <c r="G226" s="201"/>
      <c r="H226" s="204"/>
      <c r="I226" s="152"/>
    </row>
    <row r="227" spans="1:9" x14ac:dyDescent="0.25">
      <c r="A227" s="205"/>
      <c r="B227" s="219" t="s">
        <v>416</v>
      </c>
      <c r="C227" s="220">
        <f>C161</f>
        <v>100.62336666639021</v>
      </c>
      <c r="D227" s="220">
        <f>D161</f>
        <v>285.71524714473708</v>
      </c>
      <c r="E227" s="220">
        <f>E161</f>
        <v>292.73983653777987</v>
      </c>
      <c r="F227" s="220">
        <f>F161</f>
        <v>272.90794316434176</v>
      </c>
      <c r="G227" s="226"/>
      <c r="H227" s="214"/>
      <c r="I227" s="152"/>
    </row>
    <row r="228" spans="1:9" x14ac:dyDescent="0.25">
      <c r="A228" s="205"/>
      <c r="B228" s="217" t="s">
        <v>417</v>
      </c>
      <c r="C228" s="208">
        <f>C165</f>
        <v>-100.30459736000003</v>
      </c>
      <c r="D228" s="208">
        <f>D165</f>
        <v>-288.16000000000003</v>
      </c>
      <c r="E228" s="208">
        <f>E165</f>
        <v>-239.29599999999999</v>
      </c>
      <c r="F228" s="208">
        <f>F165</f>
        <v>-139.06199999999998</v>
      </c>
      <c r="G228" s="226"/>
      <c r="H228" s="214"/>
      <c r="I228" s="152"/>
    </row>
    <row r="229" spans="1:9" x14ac:dyDescent="0.25">
      <c r="A229" s="205"/>
      <c r="B229" s="217" t="s">
        <v>418</v>
      </c>
      <c r="C229" s="208">
        <f>C172</f>
        <v>-28</v>
      </c>
      <c r="D229" s="208">
        <f>D172</f>
        <v>-23</v>
      </c>
      <c r="E229" s="208">
        <f>E172</f>
        <v>-55.232457798005356</v>
      </c>
      <c r="F229" s="208">
        <f>F172</f>
        <v>-119.23245779800537</v>
      </c>
      <c r="G229" s="226"/>
      <c r="H229" s="214"/>
      <c r="I229" s="152"/>
    </row>
    <row r="230" spans="1:9" x14ac:dyDescent="0.25">
      <c r="A230" s="205"/>
      <c r="B230" s="222" t="s">
        <v>419</v>
      </c>
      <c r="C230" s="208">
        <f>C171</f>
        <v>90</v>
      </c>
      <c r="D230" s="208">
        <f>D171</f>
        <v>23</v>
      </c>
      <c r="E230" s="208">
        <f>E171</f>
        <v>55</v>
      </c>
      <c r="F230" s="208">
        <f>F171</f>
        <v>119</v>
      </c>
      <c r="G230" s="226"/>
      <c r="H230" s="214"/>
      <c r="I230" s="152"/>
    </row>
    <row r="231" spans="1:9" x14ac:dyDescent="0.25">
      <c r="A231" s="205"/>
      <c r="B231" s="222" t="s">
        <v>420</v>
      </c>
      <c r="C231" s="208">
        <f>C55</f>
        <v>90</v>
      </c>
      <c r="D231" s="208">
        <f>D55</f>
        <v>23</v>
      </c>
      <c r="E231" s="208">
        <f>E55</f>
        <v>55</v>
      </c>
      <c r="F231" s="208">
        <f>F55</f>
        <v>119</v>
      </c>
      <c r="G231" s="226"/>
      <c r="H231" s="214"/>
      <c r="I231" s="152"/>
    </row>
    <row r="232" spans="1:9" x14ac:dyDescent="0.25">
      <c r="A232" s="205"/>
      <c r="B232" s="222" t="s">
        <v>421</v>
      </c>
      <c r="C232" s="208">
        <f>C169</f>
        <v>62</v>
      </c>
      <c r="D232" s="208">
        <f>D169</f>
        <v>0</v>
      </c>
      <c r="E232" s="208">
        <f>E169</f>
        <v>0</v>
      </c>
      <c r="F232" s="208">
        <f>F169</f>
        <v>0</v>
      </c>
      <c r="G232" s="226"/>
      <c r="H232" s="214"/>
      <c r="I232" s="152"/>
    </row>
    <row r="233" spans="1:9" x14ac:dyDescent="0.25">
      <c r="A233" s="205"/>
      <c r="B233" s="222" t="s">
        <v>420</v>
      </c>
      <c r="C233" s="208">
        <f>C50</f>
        <v>62</v>
      </c>
      <c r="D233" s="208">
        <f>D50</f>
        <v>0</v>
      </c>
      <c r="E233" s="208">
        <f>E50</f>
        <v>0</v>
      </c>
      <c r="F233" s="208">
        <f>F50</f>
        <v>0</v>
      </c>
      <c r="G233" s="196"/>
      <c r="H233" s="214"/>
      <c r="I233" s="152"/>
    </row>
    <row r="234" spans="1:9" x14ac:dyDescent="0.25">
      <c r="A234" s="205"/>
      <c r="B234" s="217" t="s">
        <v>422</v>
      </c>
      <c r="C234" s="208">
        <f>C70</f>
        <v>197</v>
      </c>
      <c r="D234" s="208">
        <f>D70</f>
        <v>174</v>
      </c>
      <c r="E234" s="208">
        <f>E70</f>
        <v>119</v>
      </c>
      <c r="F234" s="208">
        <f>F70</f>
        <v>0</v>
      </c>
      <c r="G234" s="226"/>
      <c r="H234" s="214"/>
      <c r="I234" s="152"/>
    </row>
    <row r="235" spans="1:9" x14ac:dyDescent="0.25">
      <c r="A235" s="205"/>
      <c r="B235" s="217" t="s">
        <v>423</v>
      </c>
      <c r="C235" s="208">
        <f>C69</f>
        <v>181.36294324646462</v>
      </c>
      <c r="D235" s="208">
        <f>D69</f>
        <v>260.12147852067005</v>
      </c>
      <c r="E235" s="208">
        <f>E69</f>
        <v>298.57335838684719</v>
      </c>
      <c r="F235" s="208">
        <f>F69</f>
        <v>333.16489628901678</v>
      </c>
      <c r="G235" s="224"/>
      <c r="H235" s="214"/>
      <c r="I235" s="152"/>
    </row>
    <row r="236" spans="1:9" x14ac:dyDescent="0.25">
      <c r="A236" s="205"/>
      <c r="B236" s="227" t="s">
        <v>424</v>
      </c>
      <c r="C236" s="201">
        <f>C234/C235</f>
        <v>1.0862196900514858</v>
      </c>
      <c r="D236" s="201">
        <f>D234/D235</f>
        <v>0.66891823385577687</v>
      </c>
      <c r="E236" s="201">
        <f>E234/E235</f>
        <v>0.39856201719718543</v>
      </c>
      <c r="F236" s="201">
        <f>F234/F235</f>
        <v>0</v>
      </c>
      <c r="G236" s="196"/>
      <c r="H236" s="214"/>
      <c r="I236" s="152"/>
    </row>
    <row r="237" spans="1:9" x14ac:dyDescent="0.25">
      <c r="A237" s="205"/>
      <c r="B237" s="217" t="s">
        <v>425</v>
      </c>
      <c r="C237" s="208">
        <f>C65</f>
        <v>2475.4546985041843</v>
      </c>
      <c r="D237" s="208" t="e">
        <f>#N/A</f>
        <v>#N/A</v>
      </c>
      <c r="E237" s="208" t="e">
        <f>#N/A</f>
        <v>#N/A</v>
      </c>
      <c r="F237" s="208" t="e">
        <f>#N/A</f>
        <v>#N/A</v>
      </c>
      <c r="G237" s="224"/>
      <c r="H237" s="228"/>
      <c r="I237" s="152"/>
    </row>
    <row r="238" spans="1:9" x14ac:dyDescent="0.25">
      <c r="A238" s="205"/>
      <c r="B238" s="217" t="s">
        <v>426</v>
      </c>
      <c r="C238" s="208">
        <f>C66</f>
        <v>2270.1496867404785</v>
      </c>
      <c r="D238" s="208" t="e">
        <f>#N/A</f>
        <v>#N/A</v>
      </c>
      <c r="E238" s="208" t="e">
        <f>#N/A</f>
        <v>#N/A</v>
      </c>
      <c r="F238" s="208" t="e">
        <f>#N/A</f>
        <v>#N/A</v>
      </c>
      <c r="G238" s="229"/>
      <c r="H238" s="228"/>
      <c r="I238" s="152"/>
    </row>
    <row r="239" spans="1:9" x14ac:dyDescent="0.25">
      <c r="A239" s="205"/>
      <c r="B239" s="227" t="s">
        <v>180</v>
      </c>
      <c r="C239" s="207">
        <f>C237-C238</f>
        <v>205.30501176370581</v>
      </c>
      <c r="D239" s="207" t="e">
        <f>D237-D238</f>
        <v>#N/A</v>
      </c>
      <c r="E239" s="207" t="e">
        <f>E237-E238</f>
        <v>#N/A</v>
      </c>
      <c r="F239" s="207" t="e">
        <f>F237-F238</f>
        <v>#N/A</v>
      </c>
      <c r="G239" s="196"/>
      <c r="H239" s="214"/>
      <c r="I239" s="152"/>
    </row>
    <row r="240" spans="1:9" x14ac:dyDescent="0.25">
      <c r="A240" s="205"/>
      <c r="B240" s="217" t="s">
        <v>427</v>
      </c>
      <c r="C240" s="208">
        <f>C146+C163+C167</f>
        <v>1939.0063676821051</v>
      </c>
      <c r="D240" s="208">
        <f>D146+D163+D167</f>
        <v>1915.909030155856</v>
      </c>
      <c r="E240" s="208">
        <f>E146+E163+E167</f>
        <v>1948.2591186732507</v>
      </c>
      <c r="F240" s="208">
        <f>F146+F163+F167</f>
        <v>2025.269242961283</v>
      </c>
      <c r="G240" s="196"/>
      <c r="H240" s="214"/>
      <c r="I240" s="152"/>
    </row>
    <row r="241" spans="1:9" x14ac:dyDescent="0.25">
      <c r="A241" s="205"/>
      <c r="B241" s="217" t="s">
        <v>428</v>
      </c>
      <c r="C241" s="208">
        <f>C152+C164+C170</f>
        <v>1966.6875983757147</v>
      </c>
      <c r="D241" s="208">
        <f>D152+D164+D170</f>
        <v>1941.353783011119</v>
      </c>
      <c r="E241" s="208">
        <f>E152+E164+E170</f>
        <v>1950.0477399334761</v>
      </c>
      <c r="F241" s="208">
        <f>F152+F164+F170</f>
        <v>2010.6557575949464</v>
      </c>
      <c r="G241" s="196"/>
      <c r="H241" s="214"/>
      <c r="I241" s="152"/>
    </row>
    <row r="242" spans="1:9" x14ac:dyDescent="0.25">
      <c r="A242" s="205"/>
      <c r="B242" s="227" t="s">
        <v>180</v>
      </c>
      <c r="C242" s="207">
        <f>C240-C241</f>
        <v>-27.681230693609677</v>
      </c>
      <c r="D242" s="207">
        <f>D240-D241</f>
        <v>-25.444752855263005</v>
      </c>
      <c r="E242" s="207">
        <f>E240-E241</f>
        <v>-1.7886212602254545</v>
      </c>
      <c r="F242" s="207">
        <f>F240-F241</f>
        <v>14.61348536633659</v>
      </c>
      <c r="G242" s="196"/>
      <c r="H242" s="214"/>
      <c r="I242" s="152"/>
    </row>
    <row r="243" spans="1:9" x14ac:dyDescent="0.25">
      <c r="A243" s="205"/>
      <c r="B243" s="227" t="s">
        <v>429</v>
      </c>
      <c r="C243" s="201">
        <f>C242-SUM(C227:C229)</f>
        <v>1.4210854715202004E-13</v>
      </c>
      <c r="D243" s="201">
        <f>D242-SUM(D227:D229)</f>
        <v>-5.6843418860808015E-14</v>
      </c>
      <c r="E243" s="201">
        <f>E242-SUM(E227:E229)</f>
        <v>2.8421709430404007E-14</v>
      </c>
      <c r="F243" s="201">
        <f>F242-SUM(F227:F229)</f>
        <v>1.8474111129762605E-13</v>
      </c>
      <c r="G243" s="201"/>
      <c r="H243" s="214"/>
      <c r="I243" s="152"/>
    </row>
    <row r="244" spans="1:9" x14ac:dyDescent="0.25">
      <c r="A244" s="205"/>
      <c r="B244" s="227" t="s">
        <v>430</v>
      </c>
      <c r="C244" s="201">
        <f>C242-C239</f>
        <v>-232.98624245731548</v>
      </c>
      <c r="D244" s="201" t="e">
        <f>D242-D239</f>
        <v>#N/A</v>
      </c>
      <c r="E244" s="201" t="e">
        <f>E242-E239</f>
        <v>#N/A</v>
      </c>
      <c r="F244" s="201" t="e">
        <f>F242-F239</f>
        <v>#N/A</v>
      </c>
      <c r="G244" s="201"/>
      <c r="H244" s="214"/>
      <c r="I244" s="152"/>
    </row>
    <row r="245" spans="1:9" x14ac:dyDescent="0.25">
      <c r="A245" s="205"/>
      <c r="B245" s="227"/>
      <c r="C245" s="227"/>
      <c r="D245" s="208"/>
      <c r="E245" s="208"/>
      <c r="F245" s="208"/>
      <c r="G245" s="196"/>
      <c r="H245" s="214"/>
      <c r="I245" s="152"/>
    </row>
    <row r="246" spans="1:9" x14ac:dyDescent="0.25">
      <c r="A246" s="205"/>
      <c r="B246" s="227" t="s">
        <v>431</v>
      </c>
      <c r="C246" s="227"/>
      <c r="D246" s="217"/>
      <c r="E246" s="217"/>
      <c r="F246" s="217"/>
      <c r="G246" s="196"/>
      <c r="H246" s="214"/>
      <c r="I246" s="152"/>
    </row>
    <row r="247" spans="1:9" x14ac:dyDescent="0.25">
      <c r="A247" s="205"/>
      <c r="B247" s="230" t="s">
        <v>392</v>
      </c>
      <c r="C247" s="198">
        <v>2016</v>
      </c>
      <c r="D247" s="198">
        <v>2017</v>
      </c>
      <c r="E247" s="198">
        <v>2018</v>
      </c>
      <c r="F247" s="198">
        <v>2019</v>
      </c>
      <c r="G247" s="198" t="s">
        <v>195</v>
      </c>
      <c r="H247" s="199" t="s">
        <v>393</v>
      </c>
      <c r="I247" s="152"/>
    </row>
    <row r="248" spans="1:9" ht="17.25" x14ac:dyDescent="0.25">
      <c r="A248" s="205"/>
      <c r="B248" s="231" t="s">
        <v>432</v>
      </c>
      <c r="C248" s="232">
        <f>C220+C221-C260</f>
        <v>180.83564077618107</v>
      </c>
      <c r="D248" s="232">
        <f>D220+D221-D222</f>
        <v>271.68985915890005</v>
      </c>
      <c r="E248" s="232">
        <f>E220+E221-E222</f>
        <v>304.87650952983199</v>
      </c>
      <c r="F248" s="232">
        <f>F220+F221-F222</f>
        <v>337.3351506961526</v>
      </c>
      <c r="G248" s="224">
        <f>SUM(C248:F248)</f>
        <v>1094.7371601610657</v>
      </c>
      <c r="H248" s="214"/>
      <c r="I248" s="152"/>
    </row>
    <row r="249" spans="1:9" x14ac:dyDescent="0.25">
      <c r="A249" s="205"/>
      <c r="B249" s="217" t="s">
        <v>433</v>
      </c>
      <c r="C249" s="208">
        <f>C220+C221-C260</f>
        <v>180.83564077618107</v>
      </c>
      <c r="D249" s="208">
        <f>D220+0.75*D221</f>
        <v>265.87841685942504</v>
      </c>
      <c r="E249" s="208">
        <f>E220+0.75*E221</f>
        <v>291.10636349687803</v>
      </c>
      <c r="F249" s="208">
        <f>F220+0.75*F221</f>
        <v>315.29927294162491</v>
      </c>
      <c r="G249" s="224" t="e">
        <f>#N/A</f>
        <v>#N/A</v>
      </c>
      <c r="H249" s="214"/>
      <c r="I249" s="152"/>
    </row>
    <row r="250" spans="1:9" ht="17.25" x14ac:dyDescent="0.25">
      <c r="A250" s="205"/>
      <c r="B250" s="231" t="s">
        <v>434</v>
      </c>
      <c r="C250" s="232">
        <f>C224+C227-C260</f>
        <v>179.94732825138979</v>
      </c>
      <c r="D250" s="232">
        <f>D224+D227-C222</f>
        <v>337.35797803612729</v>
      </c>
      <c r="E250" s="232">
        <f>E224+E227-D222</f>
        <v>318.93781457390719</v>
      </c>
      <c r="F250" s="232">
        <f>F224+F227-E222</f>
        <v>297.08484214223819</v>
      </c>
      <c r="G250" s="224" t="e">
        <f>#N/A</f>
        <v>#N/A</v>
      </c>
      <c r="H250" s="214"/>
      <c r="I250" s="152"/>
    </row>
    <row r="251" spans="1:9" x14ac:dyDescent="0.25">
      <c r="A251" s="205"/>
      <c r="B251" s="217" t="s">
        <v>435</v>
      </c>
      <c r="C251" s="208">
        <f>C224+C227-C260</f>
        <v>179.94732825138979</v>
      </c>
      <c r="D251" s="208">
        <f>D224+D227-C221*0.25</f>
        <v>337.67104589208202</v>
      </c>
      <c r="E251" s="208">
        <f>E224+E227-D221*0.25</f>
        <v>313.12637227443219</v>
      </c>
      <c r="F251" s="208">
        <f>F224+F227-E221*0.25</f>
        <v>283.31469610928423</v>
      </c>
      <c r="G251" s="224" t="e">
        <f>#N/A</f>
        <v>#N/A</v>
      </c>
      <c r="H251" s="214"/>
      <c r="I251" s="152"/>
    </row>
    <row r="252" spans="1:9" x14ac:dyDescent="0.25">
      <c r="A252" s="205"/>
      <c r="B252" s="233" t="s">
        <v>436</v>
      </c>
      <c r="C252" s="234">
        <f>C250-C251</f>
        <v>0</v>
      </c>
      <c r="D252" s="234">
        <f>D250-D251</f>
        <v>-0.31306785595472775</v>
      </c>
      <c r="E252" s="234">
        <f>E250-E251</f>
        <v>5.8114422994750043</v>
      </c>
      <c r="F252" s="234">
        <f>F250-F251</f>
        <v>13.77014603295396</v>
      </c>
      <c r="G252" s="224" t="e">
        <f>#N/A</f>
        <v>#N/A</v>
      </c>
      <c r="H252" s="214"/>
      <c r="I252" s="152"/>
    </row>
    <row r="253" spans="1:9" ht="17.25" x14ac:dyDescent="0.25">
      <c r="A253" s="205"/>
      <c r="B253" s="231" t="s">
        <v>437</v>
      </c>
      <c r="C253" s="232">
        <f>C224+C227-C260-(C230-C231)+(C232-C233)</f>
        <v>179.94732825138979</v>
      </c>
      <c r="D253" s="232">
        <f>D224+D227-C222-(D230-D231)+(D232-D233)</f>
        <v>337.35797803612729</v>
      </c>
      <c r="E253" s="232">
        <f>E224+E227-D222-(E230-E231)+(E232-E233)</f>
        <v>318.93781457390719</v>
      </c>
      <c r="F253" s="232">
        <f>F224+F227-E222-(F230-F231)+(F232-F233)</f>
        <v>297.08484214223819</v>
      </c>
      <c r="G253" s="224" t="e">
        <f>#N/A</f>
        <v>#N/A</v>
      </c>
      <c r="H253" s="214"/>
      <c r="I253" s="152"/>
    </row>
    <row r="254" spans="1:9" ht="18.75" x14ac:dyDescent="0.25">
      <c r="A254" s="205"/>
      <c r="B254" s="235" t="s">
        <v>435</v>
      </c>
      <c r="C254" s="236">
        <f>C224+C227-C260-(C230-C231)+(C232-C233)</f>
        <v>179.94732825138979</v>
      </c>
      <c r="D254" s="236">
        <f>D224+D227-0.25*C221-(D230-D231)+(D232-D233)</f>
        <v>337.67104589208202</v>
      </c>
      <c r="E254" s="236">
        <f>E224+E227-0.25*D221-(E230-E231)+(E232-E233)</f>
        <v>313.12637227443219</v>
      </c>
      <c r="F254" s="236">
        <f>F224+F227-0.25*E221-(F230-F231)+(F232-F233)</f>
        <v>283.31469610928423</v>
      </c>
      <c r="G254" s="224" t="e">
        <f>#N/A</f>
        <v>#N/A</v>
      </c>
      <c r="H254" s="152"/>
      <c r="I254" s="152"/>
    </row>
    <row r="255" spans="1:9" x14ac:dyDescent="0.25">
      <c r="A255" s="205"/>
      <c r="B255" s="233" t="s">
        <v>436</v>
      </c>
      <c r="C255" s="234">
        <f>C253-C250</f>
        <v>0</v>
      </c>
      <c r="D255" s="234">
        <f>D253-D250</f>
        <v>0</v>
      </c>
      <c r="E255" s="234">
        <f>E253-E250</f>
        <v>0</v>
      </c>
      <c r="F255" s="234">
        <f>F253-F250</f>
        <v>0</v>
      </c>
      <c r="G255" s="224" t="e">
        <f>#N/A</f>
        <v>#N/A</v>
      </c>
      <c r="H255" s="214"/>
      <c r="I255" s="152"/>
    </row>
    <row r="256" spans="1:9" ht="17.25" x14ac:dyDescent="0.25">
      <c r="A256" s="194"/>
      <c r="B256" s="231" t="s">
        <v>438</v>
      </c>
      <c r="C256" s="232">
        <f>MAX(C253,C248)</f>
        <v>180.83564077618107</v>
      </c>
      <c r="D256" s="232">
        <f>MAX(D253,D248)</f>
        <v>337.35797803612729</v>
      </c>
      <c r="E256" s="232">
        <f>MAX(E253,E248)</f>
        <v>318.93781457390719</v>
      </c>
      <c r="F256" s="232">
        <f>MAX(F253,F248)</f>
        <v>337.3351506961526</v>
      </c>
      <c r="G256" s="224" t="e">
        <f>#N/A</f>
        <v>#N/A</v>
      </c>
      <c r="H256" s="214"/>
      <c r="I256" s="152"/>
    </row>
    <row r="257" spans="1:9" x14ac:dyDescent="0.25">
      <c r="A257" s="194"/>
      <c r="B257" s="217" t="s">
        <v>439</v>
      </c>
      <c r="C257" s="208">
        <f>MAX(C251,C249)</f>
        <v>180.83564077618107</v>
      </c>
      <c r="D257" s="208">
        <f>MAX(D251,D249)</f>
        <v>337.67104589208202</v>
      </c>
      <c r="E257" s="208">
        <f>MAX(E251,E249)</f>
        <v>313.12637227443219</v>
      </c>
      <c r="F257" s="208">
        <f>MAX(F251,F249)</f>
        <v>315.29927294162491</v>
      </c>
      <c r="G257" s="224" t="e">
        <f>#N/A</f>
        <v>#N/A</v>
      </c>
      <c r="H257" s="214"/>
      <c r="I257" s="152"/>
    </row>
    <row r="258" spans="1:9" x14ac:dyDescent="0.25">
      <c r="A258" s="194"/>
      <c r="B258" s="217"/>
      <c r="C258" s="208"/>
      <c r="D258" s="208"/>
      <c r="E258" s="208"/>
      <c r="F258" s="208"/>
      <c r="G258" s="224" t="e">
        <f>#N/A</f>
        <v>#N/A</v>
      </c>
      <c r="H258" s="197"/>
      <c r="I258" s="152"/>
    </row>
    <row r="259" spans="1:9" x14ac:dyDescent="0.25">
      <c r="A259" s="194"/>
      <c r="B259" s="227" t="s">
        <v>440</v>
      </c>
      <c r="C259" s="207">
        <f>MAX(0,3-C236)*C235</f>
        <v>347.08882973939387</v>
      </c>
      <c r="D259" s="207">
        <f>MAX(0,3-D236)*D235</f>
        <v>606.36443556201004</v>
      </c>
      <c r="E259" s="207">
        <f>MAX(0,3-E236)*E235</f>
        <v>776.72007516054157</v>
      </c>
      <c r="F259" s="207">
        <f>MAX(0,3-F236)*F235</f>
        <v>999.4946888670504</v>
      </c>
      <c r="G259" s="224" t="e">
        <f>#N/A</f>
        <v>#N/A</v>
      </c>
      <c r="H259" s="197"/>
      <c r="I259" s="152"/>
    </row>
    <row r="260" spans="1:9" x14ac:dyDescent="0.25">
      <c r="A260" s="194"/>
      <c r="B260" s="222" t="s">
        <v>441</v>
      </c>
      <c r="C260" s="222">
        <v>0</v>
      </c>
      <c r="D260" s="237"/>
      <c r="E260" s="217"/>
      <c r="F260" s="212"/>
      <c r="G260" s="212"/>
      <c r="H260" s="197"/>
      <c r="I260" s="152"/>
    </row>
    <row r="261" spans="1:9" x14ac:dyDescent="0.25">
      <c r="A261" s="194"/>
      <c r="B261" s="238" t="s">
        <v>442</v>
      </c>
      <c r="C261" s="239" t="s">
        <v>443</v>
      </c>
      <c r="D261" s="239"/>
      <c r="E261" s="212"/>
      <c r="F261" s="212"/>
      <c r="G261" s="212"/>
      <c r="H261" s="197"/>
      <c r="I261" s="152"/>
    </row>
    <row r="262" spans="1:9" x14ac:dyDescent="0.25">
      <c r="A262" s="194"/>
      <c r="B262" s="212"/>
      <c r="C262" s="212"/>
      <c r="D262" s="212"/>
      <c r="E262" s="212"/>
      <c r="F262" s="212"/>
      <c r="G262" s="212"/>
      <c r="H262" s="197"/>
      <c r="I262" s="152"/>
    </row>
    <row r="263" spans="1:9" x14ac:dyDescent="0.25">
      <c r="A263" s="194"/>
      <c r="B263" s="195" t="s">
        <v>444</v>
      </c>
      <c r="C263" s="195"/>
      <c r="D263" s="196"/>
      <c r="E263" s="196"/>
      <c r="F263" s="196"/>
      <c r="G263" s="196"/>
      <c r="H263" s="197"/>
      <c r="I263" s="152"/>
    </row>
    <row r="264" spans="1:9" x14ac:dyDescent="0.25">
      <c r="A264" s="194"/>
      <c r="B264" s="198" t="s">
        <v>392</v>
      </c>
      <c r="C264" s="198">
        <v>2016</v>
      </c>
      <c r="D264" s="198">
        <v>2017</v>
      </c>
      <c r="E264" s="198">
        <v>2018</v>
      </c>
      <c r="F264" s="198">
        <v>2019</v>
      </c>
      <c r="G264" s="198" t="s">
        <v>195</v>
      </c>
      <c r="H264" s="199" t="s">
        <v>393</v>
      </c>
      <c r="I264" s="152"/>
    </row>
    <row r="265" spans="1:9" ht="45" x14ac:dyDescent="0.25">
      <c r="A265" s="194"/>
      <c r="B265" s="231" t="s">
        <v>445</v>
      </c>
      <c r="C265" s="240">
        <f>C75</f>
        <v>253.26511815999999</v>
      </c>
      <c r="D265" s="240" t="e">
        <f>#N/A</f>
        <v>#N/A</v>
      </c>
      <c r="E265" s="240" t="e">
        <f>#N/A</f>
        <v>#N/A</v>
      </c>
      <c r="F265" s="240" t="e">
        <f>#N/A</f>
        <v>#N/A</v>
      </c>
      <c r="G265" s="224" t="e">
        <f>SUM(C265:F265)</f>
        <v>#N/A</v>
      </c>
      <c r="H265" s="241" t="s">
        <v>446</v>
      </c>
      <c r="I265" s="152"/>
    </row>
    <row r="266" spans="1:9" x14ac:dyDescent="0.25">
      <c r="A266" s="194"/>
      <c r="B266" s="242" t="s">
        <v>447</v>
      </c>
      <c r="C266" s="243">
        <f>C76</f>
        <v>191.26511815999999</v>
      </c>
      <c r="D266" s="243" t="e">
        <f>#N/A</f>
        <v>#N/A</v>
      </c>
      <c r="E266" s="243" t="e">
        <f>#N/A</f>
        <v>#N/A</v>
      </c>
      <c r="F266" s="243" t="e">
        <f>#N/A</f>
        <v>#N/A</v>
      </c>
      <c r="G266" s="224" t="e">
        <f>SUM(C266:F266)</f>
        <v>#N/A</v>
      </c>
      <c r="H266" s="197"/>
      <c r="I266" s="152"/>
    </row>
    <row r="267" spans="1:9" x14ac:dyDescent="0.25">
      <c r="A267" s="194"/>
      <c r="B267" s="222" t="s">
        <v>448</v>
      </c>
      <c r="C267" s="244">
        <f>C86</f>
        <v>146.50517983050847</v>
      </c>
      <c r="D267" s="244">
        <f>D86</f>
        <v>210.55183895000002</v>
      </c>
      <c r="E267" s="244">
        <f>E86</f>
        <v>202.79312056779702</v>
      </c>
      <c r="F267" s="244">
        <f>F86</f>
        <v>117.84736340231338</v>
      </c>
      <c r="G267" s="224">
        <f>SUM(C267:F267)</f>
        <v>677.69750275061881</v>
      </c>
      <c r="H267" s="197"/>
      <c r="I267" s="152"/>
    </row>
    <row r="268" spans="1:9" x14ac:dyDescent="0.25">
      <c r="A268" s="194"/>
      <c r="B268" s="242" t="s">
        <v>449</v>
      </c>
      <c r="C268" s="243">
        <f>C94</f>
        <v>62</v>
      </c>
      <c r="D268" s="243" t="e">
        <f>#N/A</f>
        <v>#N/A</v>
      </c>
      <c r="E268" s="243" t="e">
        <f>#N/A</f>
        <v>#N/A</v>
      </c>
      <c r="F268" s="243" t="e">
        <f>#N/A</f>
        <v>#N/A</v>
      </c>
      <c r="G268" s="224" t="e">
        <f>SUM(C268:F268)</f>
        <v>#N/A</v>
      </c>
      <c r="H268" s="197"/>
      <c r="I268" s="152"/>
    </row>
    <row r="269" spans="1:9" x14ac:dyDescent="0.25">
      <c r="A269" s="194"/>
      <c r="B269" s="222" t="s">
        <v>450</v>
      </c>
      <c r="C269" s="243">
        <f>C95</f>
        <v>62</v>
      </c>
      <c r="D269" s="243" t="e">
        <f>#N/A</f>
        <v>#N/A</v>
      </c>
      <c r="E269" s="243" t="e">
        <f>#N/A</f>
        <v>#N/A</v>
      </c>
      <c r="F269" s="243" t="e">
        <f>#N/A</f>
        <v>#N/A</v>
      </c>
      <c r="G269" s="224" t="e">
        <f>SUM(C269:F269)</f>
        <v>#N/A</v>
      </c>
      <c r="H269" s="197"/>
      <c r="I269" s="152"/>
    </row>
    <row r="270" spans="1:9" x14ac:dyDescent="0.25">
      <c r="A270" s="194"/>
      <c r="B270" s="217" t="s">
        <v>451</v>
      </c>
      <c r="C270" s="245">
        <f>C266/C265</f>
        <v>0.75519723975241015</v>
      </c>
      <c r="D270" s="245" t="e">
        <f>D266/D265</f>
        <v>#N/A</v>
      </c>
      <c r="E270" s="245" t="e">
        <f>E266/E265</f>
        <v>#N/A</v>
      </c>
      <c r="F270" s="245" t="e">
        <f>F266/F265</f>
        <v>#N/A</v>
      </c>
      <c r="G270" s="245" t="e">
        <f>G266/G265</f>
        <v>#N/A</v>
      </c>
      <c r="H270" s="197"/>
      <c r="I270" s="152"/>
    </row>
    <row r="271" spans="1:9" x14ac:dyDescent="0.25">
      <c r="A271" s="194"/>
      <c r="B271" s="217" t="s">
        <v>452</v>
      </c>
      <c r="C271" s="245">
        <f>C268/C265</f>
        <v>0.24480276024758987</v>
      </c>
      <c r="D271" s="245" t="e">
        <f>D268/D265</f>
        <v>#N/A</v>
      </c>
      <c r="E271" s="245" t="e">
        <f>E268/E265</f>
        <v>#N/A</v>
      </c>
      <c r="F271" s="245" t="e">
        <f>F268/F265</f>
        <v>#N/A</v>
      </c>
      <c r="G271" s="245" t="e">
        <f>G268/G265</f>
        <v>#N/A</v>
      </c>
      <c r="H271" s="197"/>
      <c r="I271" s="152"/>
    </row>
    <row r="272" spans="1:9" x14ac:dyDescent="0.25">
      <c r="A272" s="194"/>
      <c r="B272" s="217"/>
      <c r="C272" s="196"/>
      <c r="D272" s="196"/>
      <c r="E272" s="196"/>
      <c r="F272" s="196"/>
      <c r="G272" s="246"/>
      <c r="H272" s="197"/>
      <c r="I272" s="152"/>
    </row>
    <row r="273" spans="1:9" ht="45" x14ac:dyDescent="0.25">
      <c r="A273" s="194"/>
      <c r="B273" s="227" t="s">
        <v>453</v>
      </c>
      <c r="C273" s="247">
        <v>257.17</v>
      </c>
      <c r="D273" s="247">
        <v>222.11</v>
      </c>
      <c r="E273" s="247">
        <v>228.37</v>
      </c>
      <c r="F273" s="193"/>
      <c r="G273" s="248">
        <f>SUM(C273:E273)</f>
        <v>707.65000000000009</v>
      </c>
      <c r="H273" s="241" t="s">
        <v>454</v>
      </c>
      <c r="I273" s="152"/>
    </row>
    <row r="274" spans="1:9" x14ac:dyDescent="0.25">
      <c r="A274" s="194"/>
      <c r="B274" s="217" t="s">
        <v>455</v>
      </c>
      <c r="C274" s="249">
        <f>C265-C273</f>
        <v>-3.90488184000003</v>
      </c>
      <c r="D274" s="249" t="e">
        <f>D265-D273</f>
        <v>#N/A</v>
      </c>
      <c r="E274" s="249" t="e">
        <f>E265-E273</f>
        <v>#N/A</v>
      </c>
      <c r="F274" s="249"/>
      <c r="G274" s="248" t="e">
        <f>SUM(D274:F274)</f>
        <v>#N/A</v>
      </c>
      <c r="H274" s="197"/>
      <c r="I274" s="152"/>
    </row>
    <row r="275" spans="1:9" x14ac:dyDescent="0.25">
      <c r="A275" s="194"/>
      <c r="B275" s="217" t="s">
        <v>455</v>
      </c>
      <c r="C275" s="245">
        <f>C265/C273-1</f>
        <v>-1.5184048839289255E-2</v>
      </c>
      <c r="D275" s="245" t="e">
        <f>D265/D273-1</f>
        <v>#N/A</v>
      </c>
      <c r="E275" s="245" t="e">
        <f>E265/E273-1</f>
        <v>#N/A</v>
      </c>
      <c r="F275" s="245"/>
      <c r="G275" s="250" t="e">
        <f>SUM(C265:E265)/SUM(C273:E273)</f>
        <v>#N/A</v>
      </c>
      <c r="H275" s="197"/>
      <c r="I275" s="152"/>
    </row>
    <row r="276" spans="1:9" x14ac:dyDescent="0.25">
      <c r="A276" s="194"/>
      <c r="B276" s="196"/>
      <c r="C276" s="251">
        <f>C269-C233</f>
        <v>0</v>
      </c>
      <c r="D276" s="251" t="e">
        <f>D269-D233</f>
        <v>#N/A</v>
      </c>
      <c r="E276" s="251" t="e">
        <f>E269-E233</f>
        <v>#N/A</v>
      </c>
      <c r="F276" s="251" t="e">
        <f>F269-F233</f>
        <v>#N/A</v>
      </c>
      <c r="G276" s="196"/>
      <c r="H276" s="197"/>
      <c r="I276" s="152"/>
    </row>
    <row r="277" spans="1:9" ht="47.25" x14ac:dyDescent="0.25">
      <c r="A277" s="194"/>
      <c r="B277" s="252" t="s">
        <v>456</v>
      </c>
      <c r="C277" s="251">
        <f>C267-C248</f>
        <v>-34.330460945672598</v>
      </c>
      <c r="D277" s="251">
        <f>D267-D248</f>
        <v>-61.138020208900031</v>
      </c>
      <c r="E277" s="251">
        <f>E267-E248</f>
        <v>-102.08338896203497</v>
      </c>
      <c r="F277" s="251">
        <f>F267-F248</f>
        <v>-219.48778729383923</v>
      </c>
      <c r="G277" s="196"/>
      <c r="H277" s="253" t="s">
        <v>457</v>
      </c>
      <c r="I277" s="152"/>
    </row>
    <row r="278" spans="1:9" x14ac:dyDescent="0.25">
      <c r="A278" s="254"/>
      <c r="B278" s="217" t="s">
        <v>458</v>
      </c>
      <c r="C278" s="208">
        <f>C267-C220</f>
        <v>-35.582732369491481</v>
      </c>
      <c r="D278" s="208">
        <f>D267-D220</f>
        <v>-37.892251010999985</v>
      </c>
      <c r="E278" s="208">
        <f>E267-E220</f>
        <v>-46.305431436202952</v>
      </c>
      <c r="F278" s="208">
        <f>F267-F220</f>
        <v>-129.66396321488662</v>
      </c>
      <c r="G278" s="196"/>
      <c r="H278" s="197"/>
      <c r="I278" s="152"/>
    </row>
    <row r="279" spans="1:9" ht="270" x14ac:dyDescent="0.25">
      <c r="A279" s="254"/>
      <c r="B279" s="252" t="s">
        <v>459</v>
      </c>
      <c r="C279" s="251">
        <f>C266-C254</f>
        <v>11.317789908610195</v>
      </c>
      <c r="D279" s="251" t="e">
        <f>D266-D254</f>
        <v>#N/A</v>
      </c>
      <c r="E279" s="251" t="e">
        <f>E266-E254</f>
        <v>#N/A</v>
      </c>
      <c r="F279" s="251" t="e">
        <f>F266-F254</f>
        <v>#N/A</v>
      </c>
      <c r="G279" s="196"/>
      <c r="H279" s="214" t="s">
        <v>460</v>
      </c>
      <c r="I279" s="255"/>
    </row>
    <row r="280" spans="1:9" ht="31.5" x14ac:dyDescent="0.25">
      <c r="A280" s="254"/>
      <c r="B280" s="252" t="s">
        <v>461</v>
      </c>
      <c r="C280" s="251">
        <f>C266-C256</f>
        <v>10.42947738381892</v>
      </c>
      <c r="D280" s="251" t="e">
        <f>D266-D256</f>
        <v>#N/A</v>
      </c>
      <c r="E280" s="251" t="e">
        <f>E266-E256</f>
        <v>#N/A</v>
      </c>
      <c r="F280" s="251" t="e">
        <f>F266-F256</f>
        <v>#N/A</v>
      </c>
      <c r="G280" s="196"/>
      <c r="H280" s="197"/>
      <c r="I280" s="152"/>
    </row>
    <row r="281" spans="1:9" x14ac:dyDescent="0.25">
      <c r="A281" s="254"/>
      <c r="B281" s="196"/>
      <c r="C281" s="196"/>
      <c r="D281" s="196"/>
      <c r="E281" s="196"/>
      <c r="F281" s="196"/>
      <c r="G281" s="196"/>
      <c r="H281" s="197"/>
      <c r="I281" s="152"/>
    </row>
    <row r="282" spans="1:9" x14ac:dyDescent="0.25">
      <c r="A282" s="254"/>
      <c r="B282" s="197"/>
      <c r="C282" s="197"/>
      <c r="D282" s="197"/>
      <c r="E282" s="197"/>
      <c r="F282" s="197"/>
      <c r="G282" s="197"/>
      <c r="H282" s="197"/>
      <c r="I282" s="152"/>
    </row>
    <row r="283" spans="1:9" x14ac:dyDescent="0.25">
      <c r="A283" s="254"/>
      <c r="B283" s="196"/>
      <c r="C283" s="196"/>
      <c r="D283" s="196"/>
      <c r="E283" s="196"/>
      <c r="F283" s="196"/>
      <c r="G283" s="196"/>
      <c r="H283" s="197"/>
      <c r="I283" s="152"/>
    </row>
    <row r="284" spans="1:9" x14ac:dyDescent="0.25">
      <c r="A284" s="254"/>
      <c r="B284" s="195" t="s">
        <v>462</v>
      </c>
      <c r="C284" s="195"/>
      <c r="D284" s="196"/>
      <c r="E284" s="196"/>
      <c r="F284" s="196"/>
      <c r="G284" s="196"/>
      <c r="H284" s="197"/>
      <c r="I284" s="152"/>
    </row>
    <row r="285" spans="1:9" x14ac:dyDescent="0.25">
      <c r="A285" s="254"/>
      <c r="B285" s="198"/>
      <c r="C285" s="198">
        <v>2016</v>
      </c>
      <c r="D285" s="198">
        <v>2017</v>
      </c>
      <c r="E285" s="198">
        <v>2018</v>
      </c>
      <c r="F285" s="198">
        <v>2019</v>
      </c>
      <c r="G285" s="198" t="s">
        <v>195</v>
      </c>
      <c r="H285" s="199" t="s">
        <v>393</v>
      </c>
      <c r="I285" s="152"/>
    </row>
    <row r="286" spans="1:9" x14ac:dyDescent="0.25">
      <c r="A286" s="254"/>
      <c r="B286" s="196" t="s">
        <v>463</v>
      </c>
      <c r="C286" s="196"/>
      <c r="D286" s="256">
        <f>D4/C4-1</f>
        <v>6.9303068637110776E-2</v>
      </c>
      <c r="E286" s="256">
        <f>E4/D4-1</f>
        <v>7.8666798850908215E-3</v>
      </c>
      <c r="F286" s="256">
        <f>F4/E4-1</f>
        <v>4.0254511562506146E-2</v>
      </c>
      <c r="G286" s="196"/>
      <c r="H286" s="312" t="s">
        <v>464</v>
      </c>
      <c r="I286" s="152"/>
    </row>
    <row r="287" spans="1:9" x14ac:dyDescent="0.25">
      <c r="A287" s="254"/>
      <c r="B287" s="196" t="s">
        <v>465</v>
      </c>
      <c r="C287" s="196"/>
      <c r="D287" s="256" t="e">
        <f>#N/A</f>
        <v>#N/A</v>
      </c>
      <c r="E287" s="256" t="e">
        <f>#N/A</f>
        <v>#N/A</v>
      </c>
      <c r="F287" s="256" t="e">
        <f>#N/A</f>
        <v>#N/A</v>
      </c>
      <c r="G287" s="196"/>
      <c r="H287" s="312"/>
      <c r="I287" s="152"/>
    </row>
    <row r="288" spans="1:9" x14ac:dyDescent="0.25">
      <c r="A288" s="254"/>
      <c r="B288" s="196" t="s">
        <v>466</v>
      </c>
      <c r="C288" s="196"/>
      <c r="D288" s="256" t="e">
        <f>#N/A</f>
        <v>#N/A</v>
      </c>
      <c r="E288" s="256" t="e">
        <f>#N/A</f>
        <v>#N/A</v>
      </c>
      <c r="F288" s="256" t="e">
        <f>#N/A</f>
        <v>#N/A</v>
      </c>
      <c r="G288" s="196"/>
      <c r="H288" s="312"/>
      <c r="I288" s="152"/>
    </row>
    <row r="289" spans="1:9" x14ac:dyDescent="0.25">
      <c r="A289" s="254"/>
      <c r="B289" s="257" t="s">
        <v>467</v>
      </c>
      <c r="C289" s="196"/>
      <c r="D289" s="256">
        <f>D13/C13-1</f>
        <v>9.0712082435820074E-2</v>
      </c>
      <c r="E289" s="256">
        <f>E13/D13-1</f>
        <v>8.1971172121630964E-2</v>
      </c>
      <c r="F289" s="256">
        <f>F13/E13-1</f>
        <v>8.1032646456814295E-2</v>
      </c>
      <c r="G289" s="196"/>
      <c r="H289" s="312"/>
      <c r="I289" s="152"/>
    </row>
    <row r="290" spans="1:9" x14ac:dyDescent="0.25">
      <c r="A290" s="254"/>
      <c r="B290" s="257" t="s">
        <v>249</v>
      </c>
      <c r="C290" s="196"/>
      <c r="D290" s="256">
        <f>D11/C11-1</f>
        <v>3.4122170076423153E-2</v>
      </c>
      <c r="E290" s="256">
        <f>E11/D11-1</f>
        <v>3.4146766827441999E-2</v>
      </c>
      <c r="F290" s="256">
        <f>F11/E11-1</f>
        <v>3.7011518971863389E-2</v>
      </c>
      <c r="G290" s="196"/>
      <c r="H290" s="312"/>
      <c r="I290" s="152"/>
    </row>
    <row r="291" spans="1:9" x14ac:dyDescent="0.25">
      <c r="A291" s="254"/>
      <c r="B291" s="196" t="s">
        <v>468</v>
      </c>
      <c r="C291" s="196"/>
      <c r="D291" s="256">
        <f>D14/C14-1</f>
        <v>3.8000000000000034E-2</v>
      </c>
      <c r="E291" s="256">
        <f>E14/D14-1</f>
        <v>4.4999999999999929E-2</v>
      </c>
      <c r="F291" s="256">
        <f>F14/E14-1</f>
        <v>5.500000000000016E-2</v>
      </c>
      <c r="G291" s="196"/>
      <c r="H291" s="312"/>
      <c r="I291" s="152"/>
    </row>
    <row r="292" spans="1:9" x14ac:dyDescent="0.25">
      <c r="A292" s="254"/>
      <c r="B292" s="217" t="s">
        <v>469</v>
      </c>
      <c r="C292" s="258">
        <f>C40/C4</f>
        <v>2.9343528118718491E-2</v>
      </c>
      <c r="D292" s="258">
        <f>D40/D4</f>
        <v>1.5841588630601124E-2</v>
      </c>
      <c r="E292" s="258">
        <f>E40/E4</f>
        <v>1.321500305700974E-2</v>
      </c>
      <c r="F292" s="258">
        <f>F40/F4</f>
        <v>2.9864796921235438E-2</v>
      </c>
      <c r="G292" s="196"/>
      <c r="H292" s="259"/>
      <c r="I292" s="152"/>
    </row>
    <row r="293" spans="1:9" ht="63" x14ac:dyDescent="0.25">
      <c r="A293" s="254"/>
      <c r="B293" s="217"/>
      <c r="C293" s="217"/>
      <c r="D293" s="260"/>
      <c r="E293" s="260"/>
      <c r="F293" s="260"/>
      <c r="G293" s="196"/>
      <c r="H293" s="261" t="s">
        <v>470</v>
      </c>
      <c r="I293" s="152"/>
    </row>
    <row r="294" spans="1:9" x14ac:dyDescent="0.25">
      <c r="A294" s="254"/>
      <c r="B294" s="196"/>
      <c r="C294" s="196"/>
      <c r="D294" s="196"/>
      <c r="E294" s="196"/>
      <c r="F294" s="196"/>
      <c r="G294" s="196"/>
      <c r="H294" s="262"/>
      <c r="I294" s="152"/>
    </row>
  </sheetData>
  <mergeCells count="6">
    <mergeCell ref="H286:H291"/>
    <mergeCell ref="A1:G1"/>
    <mergeCell ref="A72:G73"/>
    <mergeCell ref="A122:G123"/>
    <mergeCell ref="H198:H199"/>
    <mergeCell ref="H204:H207"/>
  </mergeCells>
  <conditionalFormatting sqref="C191:G192 H200 D245:F245 C226:G226 C255:F255 G196:G200 C252:F252 C197:F200 C204:G210 C214:G216">
    <cfRule type="cellIs" dxfId="7" priority="13" operator="lessThan">
      <formula>0</formula>
    </cfRule>
    <cfRule type="cellIs" dxfId="6" priority="14" operator="greaterThan">
      <formula>0</formula>
    </cfRule>
  </conditionalFormatting>
  <conditionalFormatting sqref="C223:G223">
    <cfRule type="cellIs" dxfId="5" priority="11" operator="greaterThan">
      <formula>0.25</formula>
    </cfRule>
    <cfRule type="cellIs" dxfId="4" priority="12" operator="lessThan">
      <formula>0.25</formula>
    </cfRule>
  </conditionalFormatting>
  <conditionalFormatting sqref="C259:F259">
    <cfRule type="cellIs" dxfId="3" priority="10" operator="greaterThan">
      <formula>0</formula>
    </cfRule>
  </conditionalFormatting>
  <conditionalFormatting sqref="C279:F280 C276:F277">
    <cfRule type="cellIs" dxfId="2" priority="9" operator="lessThan">
      <formula>0</formula>
    </cfRule>
  </conditionalFormatting>
  <conditionalFormatting sqref="C270:G271">
    <cfRule type="dataBar" priority="8">
      <dataBar>
        <cfvo type="min"/>
        <cfvo type="max"/>
        <color rgb="FFFFB628"/>
      </dataBar>
    </cfRule>
  </conditionalFormatting>
  <conditionalFormatting sqref="D292:F293 C292">
    <cfRule type="colorScale" priority="7">
      <colorScale>
        <cfvo type="min"/>
        <cfvo type="percentile" val="50"/>
        <cfvo type="max"/>
        <color rgb="FF63BE7B"/>
        <color rgb="FFFFEB84"/>
        <color rgb="FFF8696B"/>
      </colorScale>
    </cfRule>
  </conditionalFormatting>
  <conditionalFormatting sqref="C236:F236">
    <cfRule type="colorScale" priority="5">
      <colorScale>
        <cfvo type="min"/>
        <cfvo type="max"/>
        <color rgb="FFFFEF9C"/>
        <color rgb="FFFF7128"/>
      </colorScale>
    </cfRule>
    <cfRule type="colorScale" priority="6">
      <colorScale>
        <cfvo type="min"/>
        <cfvo type="percentile" val="50"/>
        <cfvo type="max"/>
        <color rgb="FFF8696B"/>
        <color rgb="FFFFEB84"/>
        <color rgb="FF5A8AC6"/>
      </colorScale>
    </cfRule>
  </conditionalFormatting>
  <conditionalFormatting sqref="C292:F292">
    <cfRule type="colorScale" priority="4">
      <colorScale>
        <cfvo type="min"/>
        <cfvo type="max"/>
        <color rgb="FF63BE7B"/>
        <color rgb="FFFFEF9C"/>
      </colorScale>
    </cfRule>
  </conditionalFormatting>
  <conditionalFormatting sqref="D286:F291">
    <cfRule type="dataBar" priority="3">
      <dataBar>
        <cfvo type="min"/>
        <cfvo type="max"/>
        <color rgb="FF008AEF"/>
      </dataBar>
    </cfRule>
  </conditionalFormatting>
  <conditionalFormatting sqref="C243:G244">
    <cfRule type="cellIs" dxfId="1" priority="1" operator="lessThan">
      <formula>0</formula>
    </cfRule>
    <cfRule type="cellIs" dxfId="0" priority="2" operator="greaterThan">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99F54-018F-486E-9A70-1F3AACB6210D}">
  <sheetPr>
    <pageSetUpPr fitToPage="1"/>
  </sheetPr>
  <dimension ref="A1:J12"/>
  <sheetViews>
    <sheetView view="pageBreakPreview" zoomScale="77" zoomScaleNormal="100" zoomScaleSheetLayoutView="77" workbookViewId="0">
      <selection activeCell="C26" sqref="C26"/>
    </sheetView>
  </sheetViews>
  <sheetFormatPr defaultRowHeight="15" x14ac:dyDescent="0.25"/>
  <cols>
    <col min="1" max="1" width="8.85546875" style="369" customWidth="1"/>
    <col min="2" max="3" width="22.7109375" style="369" customWidth="1"/>
    <col min="4" max="5" width="31.5703125" style="369" customWidth="1"/>
    <col min="6" max="6" width="22.140625" style="369" customWidth="1"/>
    <col min="7" max="10" width="19.42578125" style="369" customWidth="1"/>
    <col min="11" max="16384" width="9.140625" style="345"/>
  </cols>
  <sheetData>
    <row r="1" spans="1:10" ht="83.25" customHeight="1" x14ac:dyDescent="0.25">
      <c r="A1" s="343" t="str">
        <f>'Ф 23 Раздел 1'!A1:C1</f>
        <v>Форма 23. Сведения о субъекте электроэнергетики, раскрывающем информацию о проекте инвестиционной программы и об обосновывающих ее материалах, утверждаемом исполнительным органом субъекта Российской Федерации, а также о субъекте Российской Федерации, на территории которого таким проектом инвестиционной программы предусматривается реализация инвестиционных проектов (версия шаблона 1.0)</v>
      </c>
      <c r="B1" s="343"/>
      <c r="C1" s="343"/>
      <c r="D1" s="343"/>
      <c r="E1" s="343"/>
      <c r="F1" s="343"/>
      <c r="G1" s="343"/>
      <c r="H1" s="343"/>
      <c r="I1" s="343"/>
      <c r="J1" s="343"/>
    </row>
    <row r="2" spans="1:10" ht="15.75" x14ac:dyDescent="0.25">
      <c r="A2" s="343" t="str">
        <f>'Ф 23 Раздел 1'!A2:C2</f>
        <v>Год раскрытия информации: 2024</v>
      </c>
      <c r="B2" s="343"/>
      <c r="C2" s="343"/>
      <c r="D2" s="343"/>
      <c r="E2" s="343"/>
      <c r="F2" s="343"/>
      <c r="G2" s="343"/>
      <c r="H2" s="343"/>
      <c r="I2" s="343"/>
      <c r="J2" s="343"/>
    </row>
    <row r="4" spans="1:10" ht="22.9" customHeight="1" x14ac:dyDescent="0.25">
      <c r="A4" s="343" t="s">
        <v>1233</v>
      </c>
      <c r="B4" s="343"/>
      <c r="C4" s="343"/>
      <c r="D4" s="343"/>
      <c r="E4" s="343"/>
      <c r="F4" s="343"/>
      <c r="G4" s="343"/>
      <c r="H4" s="343"/>
      <c r="I4" s="343"/>
      <c r="J4" s="343"/>
    </row>
    <row r="6" spans="1:10" s="371" customFormat="1" ht="138" customHeight="1" x14ac:dyDescent="0.25">
      <c r="A6" s="370" t="s">
        <v>0</v>
      </c>
      <c r="B6" s="370" t="s">
        <v>1234</v>
      </c>
      <c r="C6" s="370" t="s">
        <v>1235</v>
      </c>
      <c r="D6" s="370" t="s">
        <v>1236</v>
      </c>
      <c r="E6" s="370" t="s">
        <v>1237</v>
      </c>
      <c r="F6" s="370" t="s">
        <v>1238</v>
      </c>
      <c r="G6" s="370" t="s">
        <v>1239</v>
      </c>
      <c r="H6" s="370" t="s">
        <v>1240</v>
      </c>
      <c r="I6" s="370" t="s">
        <v>1241</v>
      </c>
      <c r="J6" s="370" t="s">
        <v>1242</v>
      </c>
    </row>
    <row r="7" spans="1:10" s="373" customFormat="1" x14ac:dyDescent="0.25">
      <c r="A7" s="372">
        <v>1</v>
      </c>
      <c r="B7" s="372">
        <v>2</v>
      </c>
      <c r="C7" s="372">
        <v>3</v>
      </c>
      <c r="D7" s="372">
        <v>4</v>
      </c>
      <c r="E7" s="372">
        <v>5</v>
      </c>
      <c r="F7" s="372">
        <v>6</v>
      </c>
      <c r="G7" s="372">
        <v>7</v>
      </c>
      <c r="H7" s="372">
        <v>8</v>
      </c>
      <c r="I7" s="372">
        <v>9</v>
      </c>
      <c r="J7" s="372">
        <v>10</v>
      </c>
    </row>
    <row r="8" spans="1:10" ht="60" x14ac:dyDescent="0.25">
      <c r="A8" s="374">
        <v>1</v>
      </c>
      <c r="B8" s="374" t="s">
        <v>1245</v>
      </c>
      <c r="C8" s="374" t="s">
        <v>1255</v>
      </c>
      <c r="D8" s="374" t="s">
        <v>1256</v>
      </c>
      <c r="E8" s="374" t="s">
        <v>1257</v>
      </c>
      <c r="F8" s="397">
        <v>44554</v>
      </c>
      <c r="G8" s="374" t="s">
        <v>1258</v>
      </c>
      <c r="H8" s="374" t="s">
        <v>1259</v>
      </c>
      <c r="I8" s="374">
        <v>2022</v>
      </c>
      <c r="J8" s="374">
        <v>2026</v>
      </c>
    </row>
    <row r="9" spans="1:10" x14ac:dyDescent="0.25">
      <c r="A9" s="374"/>
      <c r="B9" s="374"/>
      <c r="C9" s="374"/>
      <c r="D9" s="374"/>
      <c r="E9" s="374"/>
      <c r="F9" s="374"/>
      <c r="G9" s="374"/>
      <c r="H9" s="374"/>
      <c r="I9" s="374"/>
      <c r="J9" s="374"/>
    </row>
    <row r="10" spans="1:10" x14ac:dyDescent="0.25">
      <c r="A10" s="374"/>
      <c r="B10" s="374"/>
      <c r="C10" s="374"/>
      <c r="D10" s="374"/>
      <c r="E10" s="374"/>
      <c r="F10" s="374"/>
      <c r="G10" s="374"/>
      <c r="H10" s="374"/>
      <c r="I10" s="374"/>
      <c r="J10" s="374"/>
    </row>
    <row r="11" spans="1:10" x14ac:dyDescent="0.25">
      <c r="A11" s="374"/>
      <c r="B11" s="374"/>
      <c r="C11" s="374"/>
      <c r="D11" s="374"/>
      <c r="E11" s="374"/>
      <c r="F11" s="374"/>
      <c r="G11" s="374"/>
      <c r="H11" s="374"/>
      <c r="I11" s="374"/>
      <c r="J11" s="374"/>
    </row>
    <row r="12" spans="1:10" x14ac:dyDescent="0.25">
      <c r="A12" s="374"/>
      <c r="B12" s="374"/>
      <c r="C12" s="374"/>
      <c r="D12" s="374"/>
      <c r="E12" s="374"/>
      <c r="F12" s="374"/>
      <c r="G12" s="374"/>
      <c r="H12" s="374"/>
      <c r="I12" s="374"/>
      <c r="J12" s="374"/>
    </row>
  </sheetData>
  <mergeCells count="3">
    <mergeCell ref="A1:J1"/>
    <mergeCell ref="A2:J2"/>
    <mergeCell ref="A4:J4"/>
  </mergeCells>
  <pageMargins left="0.7" right="0.7" top="0.75" bottom="0.75" header="0.3" footer="0.3"/>
  <pageSetup paperSize="9" scale="6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A3CCD-9911-4C2F-AB42-BF276307C90E}">
  <sheetPr>
    <pageSetUpPr fitToPage="1"/>
  </sheetPr>
  <dimension ref="A1:BW25"/>
  <sheetViews>
    <sheetView view="pageBreakPreview" topLeftCell="A16" zoomScale="90" zoomScaleNormal="100" zoomScaleSheetLayoutView="90" workbookViewId="0">
      <selection activeCell="C20" sqref="C20"/>
    </sheetView>
  </sheetViews>
  <sheetFormatPr defaultRowHeight="15" x14ac:dyDescent="0.25"/>
  <cols>
    <col min="1" max="1" width="6.7109375" style="369" customWidth="1"/>
    <col min="2" max="2" width="84.85546875" style="344" customWidth="1"/>
    <col min="3" max="3" width="30.85546875" style="344" customWidth="1"/>
    <col min="4" max="4" width="31.7109375" style="345" customWidth="1"/>
    <col min="5" max="16384" width="9.140625" style="345"/>
  </cols>
  <sheetData>
    <row r="1" spans="1:75" ht="60" customHeight="1" x14ac:dyDescent="0.25">
      <c r="A1" s="343" t="s">
        <v>1260</v>
      </c>
      <c r="B1" s="343"/>
      <c r="C1" s="343"/>
    </row>
    <row r="2" spans="1:75" s="349" customFormat="1" ht="23.25" customHeight="1" x14ac:dyDescent="0.25">
      <c r="A2" s="343" t="s">
        <v>1261</v>
      </c>
      <c r="B2" s="398"/>
      <c r="C2" s="398"/>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row>
    <row r="3" spans="1:75" s="349" customFormat="1" ht="24" customHeight="1" x14ac:dyDescent="0.25">
      <c r="A3" s="343" t="s">
        <v>1262</v>
      </c>
      <c r="B3" s="398"/>
      <c r="C3" s="398"/>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row>
    <row r="4" spans="1:75" s="349" customFormat="1" ht="18.75" x14ac:dyDescent="0.3">
      <c r="A4" s="383" t="s">
        <v>1166</v>
      </c>
      <c r="B4" s="383"/>
      <c r="C4" s="383"/>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row>
    <row r="5" spans="1:75" x14ac:dyDescent="0.25">
      <c r="A5" s="402"/>
      <c r="B5" s="402"/>
      <c r="C5" s="402"/>
    </row>
    <row r="6" spans="1:75" ht="36.75" customHeight="1" x14ac:dyDescent="0.25">
      <c r="A6" s="343" t="s">
        <v>1263</v>
      </c>
      <c r="B6" s="343"/>
      <c r="C6" s="343"/>
    </row>
    <row r="7" spans="1:75" x14ac:dyDescent="0.25">
      <c r="A7" s="403"/>
      <c r="B7" s="403"/>
      <c r="C7" s="403"/>
    </row>
    <row r="8" spans="1:75" s="405" customFormat="1" ht="87.75" customHeight="1" x14ac:dyDescent="0.25">
      <c r="A8" s="352" t="s">
        <v>0</v>
      </c>
      <c r="B8" s="352" t="s">
        <v>1264</v>
      </c>
      <c r="C8" s="352" t="s">
        <v>1265</v>
      </c>
      <c r="D8" s="404"/>
      <c r="E8" s="404"/>
      <c r="F8" s="404"/>
      <c r="G8" s="404"/>
      <c r="H8" s="404"/>
      <c r="I8" s="404"/>
      <c r="J8" s="404"/>
      <c r="K8" s="404"/>
      <c r="L8" s="404"/>
      <c r="M8" s="404"/>
      <c r="N8" s="404"/>
    </row>
    <row r="9" spans="1:75" s="405" customFormat="1" x14ac:dyDescent="0.25">
      <c r="A9" s="372">
        <v>1</v>
      </c>
      <c r="B9" s="372">
        <v>2</v>
      </c>
      <c r="C9" s="372">
        <v>3</v>
      </c>
      <c r="D9" s="404"/>
      <c r="E9" s="404"/>
      <c r="F9" s="404"/>
      <c r="G9" s="404"/>
      <c r="H9" s="404"/>
      <c r="I9" s="404"/>
      <c r="J9" s="404"/>
      <c r="K9" s="404"/>
      <c r="L9" s="404"/>
      <c r="M9" s="404"/>
      <c r="N9" s="404"/>
    </row>
    <row r="10" spans="1:75" ht="147" customHeight="1" x14ac:dyDescent="0.25">
      <c r="A10" s="367">
        <v>1</v>
      </c>
      <c r="B10" s="362" t="s">
        <v>1266</v>
      </c>
      <c r="C10" s="360" t="s">
        <v>286</v>
      </c>
      <c r="D10" s="344"/>
      <c r="E10" s="344"/>
      <c r="F10" s="344"/>
      <c r="G10" s="344"/>
      <c r="H10" s="344"/>
      <c r="I10" s="344"/>
      <c r="J10" s="344"/>
      <c r="K10" s="344"/>
      <c r="L10" s="344"/>
      <c r="M10" s="344"/>
      <c r="N10" s="344"/>
    </row>
    <row r="11" spans="1:75" ht="157.5" x14ac:dyDescent="0.25">
      <c r="A11" s="367">
        <v>2</v>
      </c>
      <c r="B11" s="362" t="s">
        <v>1267</v>
      </c>
      <c r="C11" s="360" t="s">
        <v>286</v>
      </c>
      <c r="D11" s="344"/>
      <c r="E11" s="344"/>
      <c r="F11" s="344"/>
      <c r="G11" s="344"/>
      <c r="H11" s="344"/>
      <c r="I11" s="344"/>
      <c r="J11" s="344"/>
      <c r="K11" s="344"/>
      <c r="L11" s="344"/>
      <c r="M11" s="344"/>
      <c r="N11" s="344"/>
    </row>
    <row r="12" spans="1:75" ht="71.25" customHeight="1" x14ac:dyDescent="0.25">
      <c r="A12" s="367">
        <v>3</v>
      </c>
      <c r="B12" s="362" t="s">
        <v>1268</v>
      </c>
      <c r="C12" s="360" t="s">
        <v>286</v>
      </c>
      <c r="D12" s="344"/>
      <c r="E12" s="344"/>
      <c r="F12" s="344"/>
      <c r="G12" s="344"/>
      <c r="H12" s="344"/>
      <c r="I12" s="344"/>
      <c r="J12" s="344"/>
      <c r="K12" s="344"/>
      <c r="L12" s="344"/>
      <c r="M12" s="344"/>
      <c r="N12" s="344"/>
    </row>
    <row r="13" spans="1:75" ht="102.75" customHeight="1" x14ac:dyDescent="0.25">
      <c r="A13" s="367">
        <v>4</v>
      </c>
      <c r="B13" s="362" t="s">
        <v>1269</v>
      </c>
      <c r="C13" s="360" t="s">
        <v>286</v>
      </c>
      <c r="D13" s="344"/>
      <c r="E13" s="344"/>
      <c r="F13" s="344"/>
      <c r="G13" s="344"/>
      <c r="H13" s="344"/>
      <c r="I13" s="344"/>
      <c r="J13" s="344"/>
      <c r="K13" s="344"/>
      <c r="L13" s="344"/>
      <c r="M13" s="344"/>
      <c r="N13" s="344"/>
    </row>
    <row r="14" spans="1:75" ht="99.75" customHeight="1" x14ac:dyDescent="0.25">
      <c r="A14" s="367">
        <v>5</v>
      </c>
      <c r="B14" s="362" t="s">
        <v>1270</v>
      </c>
      <c r="C14" s="360" t="s">
        <v>286</v>
      </c>
      <c r="D14" s="344"/>
      <c r="E14" s="344"/>
      <c r="F14" s="344"/>
      <c r="G14" s="344"/>
      <c r="H14" s="344"/>
      <c r="I14" s="344"/>
      <c r="J14" s="344"/>
      <c r="K14" s="344"/>
      <c r="L14" s="344"/>
      <c r="M14" s="344"/>
      <c r="N14" s="344"/>
    </row>
    <row r="15" spans="1:75" ht="121.5" customHeight="1" x14ac:dyDescent="0.25">
      <c r="A15" s="367">
        <v>6</v>
      </c>
      <c r="B15" s="362" t="s">
        <v>1271</v>
      </c>
      <c r="C15" s="360" t="s">
        <v>286</v>
      </c>
      <c r="D15" s="344"/>
      <c r="E15" s="344"/>
      <c r="F15" s="344"/>
      <c r="G15" s="344"/>
      <c r="H15" s="344"/>
      <c r="I15" s="344"/>
      <c r="J15" s="344"/>
      <c r="K15" s="344"/>
      <c r="L15" s="344"/>
      <c r="M15" s="344"/>
      <c r="N15" s="344"/>
    </row>
    <row r="16" spans="1:75" ht="147" customHeight="1" x14ac:dyDescent="0.25">
      <c r="A16" s="367">
        <v>7</v>
      </c>
      <c r="B16" s="362" t="s">
        <v>1272</v>
      </c>
      <c r="C16" s="360" t="s">
        <v>286</v>
      </c>
      <c r="D16" s="344"/>
      <c r="E16" s="344"/>
      <c r="F16" s="344"/>
      <c r="G16" s="344"/>
      <c r="H16" s="344"/>
      <c r="I16" s="344"/>
      <c r="J16" s="344"/>
      <c r="K16" s="344"/>
      <c r="L16" s="344"/>
      <c r="M16" s="344"/>
      <c r="N16" s="344"/>
    </row>
    <row r="17" spans="1:14" s="406" customFormat="1" ht="117" customHeight="1" x14ac:dyDescent="0.25">
      <c r="A17" s="367">
        <v>8</v>
      </c>
      <c r="B17" s="362" t="s">
        <v>1273</v>
      </c>
      <c r="C17" s="360" t="s">
        <v>286</v>
      </c>
    </row>
    <row r="18" spans="1:14" ht="131.25" customHeight="1" x14ac:dyDescent="0.25">
      <c r="A18" s="367">
        <v>9</v>
      </c>
      <c r="B18" s="362" t="s">
        <v>1274</v>
      </c>
      <c r="C18" s="367" t="s">
        <v>286</v>
      </c>
      <c r="D18" s="344"/>
      <c r="E18" s="344"/>
      <c r="F18" s="344"/>
      <c r="G18" s="344"/>
      <c r="H18" s="344"/>
      <c r="I18" s="344"/>
      <c r="J18" s="344"/>
      <c r="K18" s="344"/>
      <c r="L18" s="344"/>
      <c r="M18" s="344"/>
      <c r="N18" s="344"/>
    </row>
    <row r="19" spans="1:14" s="406" customFormat="1" ht="78.75" x14ac:dyDescent="0.25">
      <c r="A19" s="367">
        <v>10</v>
      </c>
      <c r="B19" s="362" t="s">
        <v>1275</v>
      </c>
      <c r="C19" s="367" t="s">
        <v>1276</v>
      </c>
    </row>
    <row r="20" spans="1:14" s="407" customFormat="1" ht="15.75" x14ac:dyDescent="0.25">
      <c r="A20" s="368"/>
      <c r="B20" s="406"/>
      <c r="C20" s="406"/>
    </row>
    <row r="21" spans="1:14" s="407" customFormat="1" ht="15.75" x14ac:dyDescent="0.25">
      <c r="A21" s="368"/>
      <c r="B21" s="406"/>
      <c r="C21" s="406"/>
    </row>
    <row r="22" spans="1:14" s="407" customFormat="1" ht="15.75" x14ac:dyDescent="0.25">
      <c r="A22" s="368"/>
      <c r="B22" s="406"/>
      <c r="C22" s="406"/>
    </row>
    <row r="23" spans="1:14" s="407" customFormat="1" ht="15.75" x14ac:dyDescent="0.25">
      <c r="A23" s="368"/>
      <c r="B23" s="406"/>
      <c r="C23" s="406"/>
    </row>
    <row r="24" spans="1:14" s="407" customFormat="1" ht="15.75" x14ac:dyDescent="0.25">
      <c r="A24" s="368"/>
      <c r="B24" s="406"/>
      <c r="C24" s="406"/>
    </row>
    <row r="25" spans="1:14" s="407" customFormat="1" ht="15.75" x14ac:dyDescent="0.25">
      <c r="A25" s="368"/>
      <c r="B25" s="406"/>
      <c r="C25" s="406"/>
    </row>
  </sheetData>
  <mergeCells count="7">
    <mergeCell ref="A7:C7"/>
    <mergeCell ref="A1:C1"/>
    <mergeCell ref="A2:C2"/>
    <mergeCell ref="A3:C3"/>
    <mergeCell ref="A4:C4"/>
    <mergeCell ref="A5:C5"/>
    <mergeCell ref="A6:C6"/>
  </mergeCells>
  <pageMargins left="0.78740157480314965" right="0.23622047244094491" top="0.74803149606299213" bottom="0.74803149606299213" header="0.31496062992125984" footer="0.31496062992125984"/>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D682-5601-4DE3-9620-18B90F94BEBE}">
  <dimension ref="A1:D12"/>
  <sheetViews>
    <sheetView view="pageBreakPreview" zoomScale="80" zoomScaleNormal="100" zoomScaleSheetLayoutView="80" workbookViewId="0">
      <selection activeCell="C20" sqref="C20"/>
    </sheetView>
  </sheetViews>
  <sheetFormatPr defaultRowHeight="15" x14ac:dyDescent="0.25"/>
  <cols>
    <col min="1" max="1" width="6.140625" style="369" customWidth="1"/>
    <col min="2" max="2" width="25.5703125" style="369" customWidth="1"/>
    <col min="3" max="3" width="47.5703125" style="369" customWidth="1"/>
    <col min="4" max="4" width="37.7109375" style="369" customWidth="1"/>
    <col min="5" max="16384" width="9.140625" style="345"/>
  </cols>
  <sheetData>
    <row r="1" spans="1:4" ht="69.75" customHeight="1" x14ac:dyDescent="0.25">
      <c r="A1" s="343" t="str">
        <f>'Ф 24 Раздел 1'!A1:C1</f>
        <v>Форма 24. Сведения о наличии в проекте инвестиционной программы субъекта электроэнергетики инвестиционных проектов, предусмотренные абзацами пятым и шестым подпункта "б" пункта 4 постановления Правительства Российской Федерации от 02.06.2023 № 923 (версия шаблона 1.0)</v>
      </c>
      <c r="B1" s="343"/>
      <c r="C1" s="343"/>
      <c r="D1" s="343"/>
    </row>
    <row r="2" spans="1:4" ht="15.75" x14ac:dyDescent="0.25">
      <c r="A2" s="343" t="str">
        <f>'Ф 24 Раздел 1'!A2:C2</f>
        <v>Субъект электроэнергетики: ООО "Дальневосточная энергосетевая компания"</v>
      </c>
      <c r="B2" s="343"/>
      <c r="C2" s="343"/>
      <c r="D2" s="343"/>
    </row>
    <row r="3" spans="1:4" ht="24" customHeight="1" x14ac:dyDescent="0.25">
      <c r="A3" s="343" t="str">
        <f>'Ф 24 Раздел 1'!A3:C3</f>
        <v>ОГРН:  1172536043129</v>
      </c>
      <c r="B3" s="343"/>
      <c r="C3" s="343"/>
      <c r="D3" s="343"/>
    </row>
    <row r="4" spans="1:4" ht="15.75" x14ac:dyDescent="0.25">
      <c r="A4" s="343" t="str">
        <f>'Ф 24 Раздел 1'!A4:C4</f>
        <v>Год раскрытия информации: 2024</v>
      </c>
      <c r="B4" s="343"/>
      <c r="C4" s="343"/>
      <c r="D4" s="343"/>
    </row>
    <row r="5" spans="1:4" x14ac:dyDescent="0.25">
      <c r="A5" s="402"/>
      <c r="B5" s="402"/>
      <c r="C5" s="402"/>
      <c r="D5" s="402"/>
    </row>
    <row r="6" spans="1:4" ht="76.5" customHeight="1" x14ac:dyDescent="0.25">
      <c r="A6" s="343" t="s">
        <v>1277</v>
      </c>
      <c r="B6" s="343"/>
      <c r="C6" s="343"/>
      <c r="D6" s="343"/>
    </row>
    <row r="7" spans="1:4" ht="15.75" x14ac:dyDescent="0.25">
      <c r="A7" s="408"/>
      <c r="B7" s="408"/>
      <c r="C7" s="408"/>
      <c r="D7" s="408"/>
    </row>
    <row r="8" spans="1:4" ht="47.25" x14ac:dyDescent="0.25">
      <c r="A8" s="352" t="s">
        <v>0</v>
      </c>
      <c r="B8" s="352" t="s">
        <v>1278</v>
      </c>
      <c r="C8" s="352" t="s">
        <v>1279</v>
      </c>
      <c r="D8" s="352" t="s">
        <v>1280</v>
      </c>
    </row>
    <row r="9" spans="1:4" ht="15.75" x14ac:dyDescent="0.25">
      <c r="A9" s="367">
        <v>1</v>
      </c>
      <c r="B9" s="367">
        <v>2</v>
      </c>
      <c r="C9" s="367">
        <v>3</v>
      </c>
      <c r="D9" s="367">
        <v>4</v>
      </c>
    </row>
    <row r="10" spans="1:4" ht="15.75" x14ac:dyDescent="0.25">
      <c r="A10" s="367"/>
      <c r="B10" s="367" t="s">
        <v>1276</v>
      </c>
      <c r="C10" s="367" t="s">
        <v>1276</v>
      </c>
      <c r="D10" s="367" t="s">
        <v>1276</v>
      </c>
    </row>
    <row r="11" spans="1:4" ht="15.75" x14ac:dyDescent="0.25">
      <c r="A11" s="367"/>
      <c r="B11" s="367"/>
      <c r="C11" s="367"/>
      <c r="D11" s="409"/>
    </row>
    <row r="12" spans="1:4" ht="15.75" x14ac:dyDescent="0.25">
      <c r="A12" s="367"/>
      <c r="B12" s="367"/>
      <c r="C12" s="367"/>
      <c r="D12" s="409"/>
    </row>
  </sheetData>
  <mergeCells count="7">
    <mergeCell ref="A7:D7"/>
    <mergeCell ref="A1:D1"/>
    <mergeCell ref="A2:D2"/>
    <mergeCell ref="A3:D3"/>
    <mergeCell ref="A4:D4"/>
    <mergeCell ref="A5:D5"/>
    <mergeCell ref="A6:D6"/>
  </mergeCells>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9707-9ACE-4CEB-BB00-65D1B6940B8F}">
  <dimension ref="A1:C12"/>
  <sheetViews>
    <sheetView view="pageBreakPreview" zoomScale="60" zoomScaleNormal="100" workbookViewId="0">
      <selection activeCell="C20" sqref="C20"/>
    </sheetView>
  </sheetViews>
  <sheetFormatPr defaultRowHeight="15" x14ac:dyDescent="0.25"/>
  <cols>
    <col min="1" max="1" width="6.28515625" style="414" customWidth="1"/>
    <col min="2" max="2" width="21.85546875" style="414" customWidth="1"/>
    <col min="3" max="3" width="90.7109375" style="414" customWidth="1"/>
    <col min="4" max="16384" width="9.140625" style="345"/>
  </cols>
  <sheetData>
    <row r="1" spans="1:3" ht="79.5" customHeight="1" x14ac:dyDescent="0.25">
      <c r="A1" s="343" t="str">
        <f>'Ф 24 Раздел 1'!A1:C1</f>
        <v>Форма 24. Сведения о наличии в проекте инвестиционной программы субъекта электроэнергетики инвестиционных проектов, предусмотренные абзацами пятым и шестым подпункта "б" пункта 4 постановления Правительства Российской Федерации от 02.06.2023 № 923 (версия шаблона 1.0)</v>
      </c>
      <c r="B1" s="343"/>
      <c r="C1" s="343"/>
    </row>
    <row r="2" spans="1:3" ht="15.75" x14ac:dyDescent="0.25">
      <c r="A2" s="343" t="str">
        <f>'Ф 24 Раздел 1'!A2:C2</f>
        <v>Субъект электроэнергетики: ООО "Дальневосточная энергосетевая компания"</v>
      </c>
      <c r="B2" s="343"/>
      <c r="C2" s="343"/>
    </row>
    <row r="3" spans="1:3" ht="25.5" customHeight="1" x14ac:dyDescent="0.25">
      <c r="A3" s="343" t="str">
        <f>'Ф 24 Раздел 1'!A3:C3</f>
        <v>ОГРН:  1172536043129</v>
      </c>
      <c r="B3" s="343"/>
      <c r="C3" s="343"/>
    </row>
    <row r="4" spans="1:3" ht="15.75" x14ac:dyDescent="0.25">
      <c r="A4" s="343" t="str">
        <f>'Ф 24 Раздел 1'!A4:C4</f>
        <v>Год раскрытия информации: 2024</v>
      </c>
      <c r="B4" s="343"/>
      <c r="C4" s="343"/>
    </row>
    <row r="5" spans="1:3" x14ac:dyDescent="0.25">
      <c r="A5" s="410"/>
      <c r="B5" s="410"/>
      <c r="C5" s="410"/>
    </row>
    <row r="6" spans="1:3" ht="104.25" customHeight="1" x14ac:dyDescent="0.25">
      <c r="A6" s="343" t="s">
        <v>1281</v>
      </c>
      <c r="B6" s="343"/>
      <c r="C6" s="343"/>
    </row>
    <row r="7" spans="1:3" x14ac:dyDescent="0.25">
      <c r="A7" s="411"/>
      <c r="B7" s="411"/>
      <c r="C7" s="411"/>
    </row>
    <row r="8" spans="1:3" s="412" customFormat="1" ht="51" customHeight="1" x14ac:dyDescent="0.25">
      <c r="A8" s="352" t="s">
        <v>0</v>
      </c>
      <c r="B8" s="352" t="s">
        <v>1278</v>
      </c>
      <c r="C8" s="352" t="s">
        <v>1279</v>
      </c>
    </row>
    <row r="9" spans="1:3" s="413" customFormat="1" ht="15.75" x14ac:dyDescent="0.25">
      <c r="A9" s="352">
        <v>1</v>
      </c>
      <c r="B9" s="352">
        <v>2</v>
      </c>
      <c r="C9" s="352">
        <v>3</v>
      </c>
    </row>
    <row r="10" spans="1:3" ht="15.75" x14ac:dyDescent="0.25">
      <c r="A10" s="367"/>
      <c r="B10" s="367" t="s">
        <v>1276</v>
      </c>
      <c r="C10" s="367" t="s">
        <v>1276</v>
      </c>
    </row>
    <row r="11" spans="1:3" ht="15.75" x14ac:dyDescent="0.25">
      <c r="A11" s="367"/>
      <c r="B11" s="367"/>
      <c r="C11" s="367"/>
    </row>
    <row r="12" spans="1:3" ht="15.75" x14ac:dyDescent="0.25">
      <c r="A12" s="367"/>
      <c r="B12" s="367"/>
      <c r="C12" s="367"/>
    </row>
  </sheetData>
  <mergeCells count="7">
    <mergeCell ref="A7:C7"/>
    <mergeCell ref="A1:C1"/>
    <mergeCell ref="A2:C2"/>
    <mergeCell ref="A3:C3"/>
    <mergeCell ref="A4:C4"/>
    <mergeCell ref="A5:C5"/>
    <mergeCell ref="A6:C6"/>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6"/>
  <sheetViews>
    <sheetView zoomScale="90" zoomScaleNormal="90" workbookViewId="0">
      <pane xSplit="3" ySplit="2" topLeftCell="D55" activePane="bottomRight" state="frozen"/>
      <selection pane="topRight" activeCell="D1" sqref="D1"/>
      <selection pane="bottomLeft" activeCell="A3" sqref="A3"/>
      <selection pane="bottomRight" activeCell="H73" sqref="H73"/>
    </sheetView>
  </sheetViews>
  <sheetFormatPr defaultRowHeight="15" x14ac:dyDescent="0.25"/>
  <cols>
    <col min="1" max="1" width="6" customWidth="1"/>
    <col min="2" max="2" width="39.42578125" customWidth="1"/>
    <col min="4" max="4" width="10.42578125" customWidth="1"/>
    <col min="5" max="5" width="10.28515625" customWidth="1"/>
    <col min="6" max="6" width="16.140625" customWidth="1"/>
    <col min="7" max="7" width="11" customWidth="1"/>
    <col min="8" max="9" width="10.85546875" customWidth="1"/>
    <col min="10" max="11" width="10.42578125" customWidth="1"/>
  </cols>
  <sheetData>
    <row r="1" spans="1:11" s="54" customFormat="1" ht="49.5" customHeight="1" thickBot="1" x14ac:dyDescent="0.3">
      <c r="D1" s="67" t="s">
        <v>181</v>
      </c>
      <c r="E1" s="67" t="s">
        <v>192</v>
      </c>
      <c r="F1" s="67" t="s">
        <v>193</v>
      </c>
      <c r="G1" s="67" t="s">
        <v>186</v>
      </c>
      <c r="H1" s="67" t="s">
        <v>187</v>
      </c>
      <c r="I1" s="67" t="s">
        <v>188</v>
      </c>
      <c r="J1" s="67" t="s">
        <v>189</v>
      </c>
      <c r="K1" s="67" t="s">
        <v>190</v>
      </c>
    </row>
    <row r="2" spans="1:11" ht="15.75" thickBot="1" x14ac:dyDescent="0.3">
      <c r="A2" s="1" t="s">
        <v>73</v>
      </c>
      <c r="B2" s="2" t="s">
        <v>74</v>
      </c>
      <c r="C2" s="3" t="s">
        <v>75</v>
      </c>
      <c r="D2" s="26">
        <v>390804.63049000001</v>
      </c>
      <c r="E2" s="26">
        <v>427395.99913000001</v>
      </c>
      <c r="F2" s="26">
        <v>547271.76001905091</v>
      </c>
      <c r="G2" s="26">
        <v>466234.73279855994</v>
      </c>
      <c r="H2" s="26">
        <v>465272.59175792662</v>
      </c>
      <c r="I2" s="26">
        <v>515880.55097001744</v>
      </c>
      <c r="J2" s="26">
        <v>514816.26234154933</v>
      </c>
      <c r="K2" s="26">
        <v>545212.51286033448</v>
      </c>
    </row>
    <row r="3" spans="1:11" x14ac:dyDescent="0.25">
      <c r="A3" s="4" t="s">
        <v>17</v>
      </c>
      <c r="B3" s="5" t="s">
        <v>76</v>
      </c>
      <c r="C3" s="6" t="s">
        <v>75</v>
      </c>
      <c r="D3" s="27">
        <v>3938.0501599999998</v>
      </c>
      <c r="E3" s="27">
        <v>5184.8203300000005</v>
      </c>
      <c r="F3" s="27">
        <v>3648.71</v>
      </c>
      <c r="G3" s="58">
        <v>3885.8761500000001</v>
      </c>
      <c r="H3" s="58">
        <v>3860.33518</v>
      </c>
      <c r="I3" s="58">
        <v>4099.5993382500001</v>
      </c>
      <c r="J3" s="58">
        <v>4072.6536148999999</v>
      </c>
      <c r="K3" s="58">
        <v>4296.6495637194994</v>
      </c>
    </row>
    <row r="4" spans="1:11" x14ac:dyDescent="0.25">
      <c r="A4" s="4" t="s">
        <v>18</v>
      </c>
      <c r="B4" s="5" t="s">
        <v>77</v>
      </c>
      <c r="C4" s="6" t="s">
        <v>75</v>
      </c>
      <c r="D4" s="28">
        <v>0</v>
      </c>
      <c r="E4" s="49">
        <v>0</v>
      </c>
      <c r="F4" s="28">
        <v>0</v>
      </c>
      <c r="G4" s="58"/>
      <c r="H4" s="58"/>
      <c r="I4" s="58"/>
      <c r="J4" s="58"/>
      <c r="K4" s="58"/>
    </row>
    <row r="5" spans="1:11" ht="22.5" x14ac:dyDescent="0.25">
      <c r="A5" s="4" t="s">
        <v>21</v>
      </c>
      <c r="B5" s="7" t="s">
        <v>78</v>
      </c>
      <c r="C5" s="8" t="s">
        <v>75</v>
      </c>
      <c r="D5" s="29">
        <v>330.47184000000004</v>
      </c>
      <c r="E5" s="29">
        <v>550.64852999999994</v>
      </c>
      <c r="F5" s="42">
        <v>12156</v>
      </c>
      <c r="G5" s="59"/>
      <c r="H5" s="59"/>
      <c r="I5" s="59"/>
      <c r="J5" s="59"/>
      <c r="K5" s="59"/>
    </row>
    <row r="6" spans="1:11" ht="22.5" x14ac:dyDescent="0.25">
      <c r="A6" s="4" t="s">
        <v>37</v>
      </c>
      <c r="B6" s="7" t="s">
        <v>79</v>
      </c>
      <c r="C6" s="8" t="s">
        <v>75</v>
      </c>
      <c r="D6" s="29">
        <v>0</v>
      </c>
      <c r="E6" s="29">
        <v>0</v>
      </c>
      <c r="F6" s="42">
        <v>117481.56</v>
      </c>
      <c r="G6" s="59">
        <v>0</v>
      </c>
      <c r="H6" s="59"/>
      <c r="I6" s="59">
        <v>0</v>
      </c>
      <c r="J6" s="59"/>
      <c r="K6" s="59"/>
    </row>
    <row r="7" spans="1:11" ht="22.5" x14ac:dyDescent="0.25">
      <c r="A7" s="4" t="s">
        <v>71</v>
      </c>
      <c r="B7" s="7" t="s">
        <v>80</v>
      </c>
      <c r="C7" s="8" t="s">
        <v>75</v>
      </c>
      <c r="D7" s="29">
        <v>0</v>
      </c>
      <c r="E7" s="29">
        <v>0</v>
      </c>
      <c r="F7" s="29">
        <v>117481.56</v>
      </c>
      <c r="G7" s="59">
        <v>0</v>
      </c>
      <c r="H7" s="59"/>
      <c r="I7" s="59">
        <v>0</v>
      </c>
      <c r="J7" s="59"/>
      <c r="K7" s="59"/>
    </row>
    <row r="8" spans="1:11" x14ac:dyDescent="0.25">
      <c r="A8" s="4" t="s">
        <v>72</v>
      </c>
      <c r="B8" s="7" t="s">
        <v>81</v>
      </c>
      <c r="C8" s="8" t="s">
        <v>75</v>
      </c>
      <c r="D8" s="29">
        <v>0</v>
      </c>
      <c r="E8" s="29">
        <v>0</v>
      </c>
      <c r="F8" s="29">
        <v>0</v>
      </c>
      <c r="G8" s="59"/>
      <c r="H8" s="59"/>
      <c r="I8" s="59"/>
      <c r="J8" s="59"/>
      <c r="K8" s="59"/>
    </row>
    <row r="9" spans="1:11" x14ac:dyDescent="0.25">
      <c r="A9" s="4" t="s">
        <v>82</v>
      </c>
      <c r="B9" s="7" t="s">
        <v>83</v>
      </c>
      <c r="C9" s="8" t="s">
        <v>75</v>
      </c>
      <c r="D9" s="29">
        <v>0</v>
      </c>
      <c r="E9" s="29">
        <v>0</v>
      </c>
      <c r="F9" s="29">
        <v>0</v>
      </c>
      <c r="G9" s="59"/>
      <c r="H9" s="59"/>
      <c r="I9" s="59"/>
      <c r="J9" s="59"/>
      <c r="K9" s="59"/>
    </row>
    <row r="10" spans="1:11" x14ac:dyDescent="0.25">
      <c r="A10" s="4" t="s">
        <v>84</v>
      </c>
      <c r="B10" s="7" t="s">
        <v>85</v>
      </c>
      <c r="C10" s="8" t="s">
        <v>75</v>
      </c>
      <c r="D10" s="29">
        <v>0</v>
      </c>
      <c r="E10" s="29">
        <v>0</v>
      </c>
      <c r="F10" s="29">
        <v>0</v>
      </c>
      <c r="G10" s="59"/>
      <c r="H10" s="59"/>
      <c r="I10" s="59"/>
      <c r="J10" s="59"/>
      <c r="K10" s="59"/>
    </row>
    <row r="11" spans="1:11" ht="22.5" x14ac:dyDescent="0.25">
      <c r="A11" s="4" t="s">
        <v>86</v>
      </c>
      <c r="B11" s="7" t="s">
        <v>87</v>
      </c>
      <c r="C11" s="8" t="s">
        <v>75</v>
      </c>
      <c r="D11" s="29">
        <v>1465.0346999999999</v>
      </c>
      <c r="E11" s="29">
        <v>825.70802000000003</v>
      </c>
      <c r="F11" s="29">
        <v>0</v>
      </c>
      <c r="G11" s="59"/>
      <c r="H11" s="59"/>
      <c r="I11" s="59"/>
      <c r="J11" s="59"/>
      <c r="K11" s="59"/>
    </row>
    <row r="12" spans="1:11" ht="22.5" x14ac:dyDescent="0.25">
      <c r="A12" s="4" t="s">
        <v>88</v>
      </c>
      <c r="B12" s="7" t="s">
        <v>89</v>
      </c>
      <c r="C12" s="8" t="s">
        <v>75</v>
      </c>
      <c r="D12" s="29">
        <v>0</v>
      </c>
      <c r="E12" s="29">
        <v>0</v>
      </c>
      <c r="F12" s="29">
        <v>0</v>
      </c>
      <c r="G12" s="59"/>
      <c r="H12" s="59"/>
      <c r="I12" s="59"/>
      <c r="J12" s="59"/>
      <c r="K12" s="59"/>
    </row>
    <row r="13" spans="1:11" ht="45" x14ac:dyDescent="0.25">
      <c r="A13" s="39" t="s">
        <v>90</v>
      </c>
      <c r="B13" s="40" t="s">
        <v>91</v>
      </c>
      <c r="C13" s="41" t="s">
        <v>75</v>
      </c>
      <c r="D13" s="42">
        <v>2409</v>
      </c>
      <c r="E13" s="42">
        <v>4407</v>
      </c>
      <c r="F13" s="42">
        <v>0</v>
      </c>
      <c r="G13" s="59"/>
      <c r="H13" s="59"/>
      <c r="I13" s="59"/>
      <c r="J13" s="59"/>
      <c r="K13" s="59"/>
    </row>
    <row r="14" spans="1:11" ht="22.5" x14ac:dyDescent="0.25">
      <c r="A14" s="9" t="s">
        <v>92</v>
      </c>
      <c r="B14" s="7" t="s">
        <v>93</v>
      </c>
      <c r="C14" s="8" t="s">
        <v>75</v>
      </c>
      <c r="D14" s="29">
        <v>2409</v>
      </c>
      <c r="E14" s="29">
        <v>4407</v>
      </c>
      <c r="F14" s="29">
        <v>0</v>
      </c>
      <c r="G14" s="59"/>
      <c r="H14" s="59"/>
      <c r="I14" s="59"/>
      <c r="J14" s="59"/>
      <c r="K14" s="59"/>
    </row>
    <row r="15" spans="1:11" x14ac:dyDescent="0.25">
      <c r="A15" s="4" t="s">
        <v>94</v>
      </c>
      <c r="B15" s="7" t="s">
        <v>95</v>
      </c>
      <c r="C15" s="8" t="s">
        <v>75</v>
      </c>
      <c r="D15" s="29">
        <v>608.13585</v>
      </c>
      <c r="E15" s="29">
        <v>606.01379999999995</v>
      </c>
      <c r="F15" s="29">
        <v>581.73</v>
      </c>
      <c r="G15" s="59">
        <v>569.6</v>
      </c>
      <c r="H15" s="58">
        <v>615.47034000000008</v>
      </c>
      <c r="I15" s="59">
        <v>569.6</v>
      </c>
      <c r="J15" s="58">
        <v>649.32120870000006</v>
      </c>
      <c r="K15" s="58">
        <v>685.03387517850001</v>
      </c>
    </row>
    <row r="16" spans="1:11" x14ac:dyDescent="0.25">
      <c r="A16" s="4" t="s">
        <v>96</v>
      </c>
      <c r="B16" s="5" t="s">
        <v>97</v>
      </c>
      <c r="C16" s="6" t="s">
        <v>75</v>
      </c>
      <c r="D16" s="28">
        <v>11.017569999999999</v>
      </c>
      <c r="E16" s="28">
        <v>15.316139999999999</v>
      </c>
      <c r="F16" s="28">
        <v>0</v>
      </c>
      <c r="G16" s="58"/>
      <c r="H16" s="58"/>
      <c r="I16" s="58"/>
      <c r="J16" s="58"/>
      <c r="K16" s="58"/>
    </row>
    <row r="17" spans="1:11" x14ac:dyDescent="0.25">
      <c r="A17" s="4" t="s">
        <v>98</v>
      </c>
      <c r="B17" s="5" t="s">
        <v>99</v>
      </c>
      <c r="C17" s="6" t="s">
        <v>75</v>
      </c>
      <c r="D17" s="28">
        <v>29879.892759999999</v>
      </c>
      <c r="E17" s="28">
        <v>29427.63435</v>
      </c>
      <c r="F17" s="28">
        <v>10800</v>
      </c>
      <c r="G17" s="58">
        <v>11502</v>
      </c>
      <c r="H17" s="58">
        <v>11426.400000000001</v>
      </c>
      <c r="I17" s="58">
        <v>12134.609999999999</v>
      </c>
      <c r="J17" s="58">
        <v>12054.852000000001</v>
      </c>
      <c r="K17" s="58">
        <v>12717.86886</v>
      </c>
    </row>
    <row r="18" spans="1:11" x14ac:dyDescent="0.25">
      <c r="A18" s="35" t="s">
        <v>100</v>
      </c>
      <c r="B18" s="36" t="s">
        <v>101</v>
      </c>
      <c r="C18" s="37" t="s">
        <v>75</v>
      </c>
      <c r="D18" s="38">
        <v>281338.75399999996</v>
      </c>
      <c r="E18" s="38">
        <v>284594.78214999998</v>
      </c>
      <c r="F18" s="38">
        <v>295224.75850000011</v>
      </c>
      <c r="G18" s="63">
        <v>335918.62003077089</v>
      </c>
      <c r="H18" s="63">
        <v>335918.62003077089</v>
      </c>
      <c r="I18" s="63">
        <v>378428.38</v>
      </c>
      <c r="J18" s="63">
        <v>378428.38</v>
      </c>
      <c r="K18" s="58">
        <v>401323.29699</v>
      </c>
    </row>
    <row r="19" spans="1:11" x14ac:dyDescent="0.25">
      <c r="A19" s="35" t="s">
        <v>102</v>
      </c>
      <c r="B19" s="36" t="s">
        <v>103</v>
      </c>
      <c r="C19" s="37" t="s">
        <v>75</v>
      </c>
      <c r="D19" s="38">
        <v>62543.19872</v>
      </c>
      <c r="E19" s="38">
        <v>98287.911109999986</v>
      </c>
      <c r="F19" s="38">
        <v>99618.131519050774</v>
      </c>
      <c r="G19" s="63">
        <v>106093.31006778908</v>
      </c>
      <c r="H19" s="63">
        <v>105395.98314715573</v>
      </c>
      <c r="I19" s="63">
        <v>111928.44212151747</v>
      </c>
      <c r="J19" s="63">
        <v>111192.76222024928</v>
      </c>
      <c r="K19" s="58">
        <v>117308.36414236299</v>
      </c>
    </row>
    <row r="20" spans="1:11" x14ac:dyDescent="0.25">
      <c r="A20" s="4" t="s">
        <v>104</v>
      </c>
      <c r="B20" s="5" t="s">
        <v>105</v>
      </c>
      <c r="C20" s="6" t="s">
        <v>75</v>
      </c>
      <c r="D20" s="28">
        <v>0</v>
      </c>
      <c r="E20" s="28">
        <v>0</v>
      </c>
      <c r="F20" s="28">
        <v>0</v>
      </c>
      <c r="G20" s="60">
        <v>0</v>
      </c>
      <c r="H20" s="60">
        <v>0</v>
      </c>
      <c r="I20" s="60">
        <v>0</v>
      </c>
      <c r="J20" s="60">
        <v>0</v>
      </c>
      <c r="K20" s="60">
        <v>0</v>
      </c>
    </row>
    <row r="21" spans="1:11" ht="15.75" thickBot="1" x14ac:dyDescent="0.3">
      <c r="A21" s="4" t="s">
        <v>106</v>
      </c>
      <c r="B21" s="5" t="s">
        <v>107</v>
      </c>
      <c r="C21" s="6" t="s">
        <v>75</v>
      </c>
      <c r="D21" s="30">
        <v>8281.0748899999999</v>
      </c>
      <c r="E21" s="30">
        <v>3496.1647000000003</v>
      </c>
      <c r="F21" s="30">
        <v>7760.87</v>
      </c>
      <c r="G21" s="60">
        <v>8265.3265499999998</v>
      </c>
      <c r="H21" s="60">
        <v>8055.7830599999998</v>
      </c>
      <c r="I21" s="60">
        <v>8719.9195102499998</v>
      </c>
      <c r="J21" s="60">
        <v>8418.2932977</v>
      </c>
      <c r="K21" s="60">
        <v>8881.2994290734987</v>
      </c>
    </row>
    <row r="22" spans="1:11" ht="15.75" thickBot="1" x14ac:dyDescent="0.3">
      <c r="A22" s="10" t="s">
        <v>108</v>
      </c>
      <c r="B22" s="11" t="s">
        <v>109</v>
      </c>
      <c r="C22" s="12" t="s">
        <v>75</v>
      </c>
      <c r="D22" s="31">
        <v>129361.59715000002</v>
      </c>
      <c r="E22" s="31">
        <v>154307.46044</v>
      </c>
      <c r="F22" s="31">
        <v>293793.22389695089</v>
      </c>
      <c r="G22" s="31">
        <v>167665.74582555276</v>
      </c>
      <c r="H22" s="31">
        <v>166578.19102897611</v>
      </c>
      <c r="I22" s="31">
        <v>175603.99244595805</v>
      </c>
      <c r="J22" s="31">
        <v>171423.18439833156</v>
      </c>
      <c r="K22" s="31">
        <v>172860.92204023979</v>
      </c>
    </row>
    <row r="23" spans="1:11" x14ac:dyDescent="0.25">
      <c r="A23" s="13" t="s">
        <v>23</v>
      </c>
      <c r="B23" s="14" t="s">
        <v>10</v>
      </c>
      <c r="C23" s="6" t="s">
        <v>75</v>
      </c>
      <c r="D23" s="32">
        <v>9449.9999700000008</v>
      </c>
      <c r="E23" s="32">
        <v>11317.001940000002</v>
      </c>
      <c r="F23" s="32">
        <v>31952.114379999999</v>
      </c>
      <c r="G23" s="58">
        <v>24378.75</v>
      </c>
      <c r="H23" s="58">
        <v>24378.75</v>
      </c>
      <c r="I23" s="58">
        <v>24378.75</v>
      </c>
      <c r="J23" s="58">
        <v>21532.5</v>
      </c>
      <c r="K23" s="58">
        <v>14726.25</v>
      </c>
    </row>
    <row r="24" spans="1:11" x14ac:dyDescent="0.25">
      <c r="A24" s="13" t="s">
        <v>24</v>
      </c>
      <c r="B24" s="14" t="s">
        <v>77</v>
      </c>
      <c r="C24" s="6" t="s">
        <v>75</v>
      </c>
      <c r="D24" s="28">
        <v>0</v>
      </c>
      <c r="E24" s="49">
        <v>0</v>
      </c>
      <c r="F24" s="28">
        <v>0</v>
      </c>
      <c r="G24" s="58"/>
      <c r="H24" s="58"/>
      <c r="I24" s="58"/>
      <c r="J24" s="58"/>
      <c r="K24" s="58"/>
    </row>
    <row r="25" spans="1:11" ht="22.5" x14ac:dyDescent="0.25">
      <c r="A25" s="13" t="s">
        <v>30</v>
      </c>
      <c r="B25" s="15" t="s">
        <v>110</v>
      </c>
      <c r="C25" s="8" t="s">
        <v>75</v>
      </c>
      <c r="D25" s="29">
        <v>345.75536</v>
      </c>
      <c r="E25" s="29">
        <v>231.20609999999999</v>
      </c>
      <c r="F25" s="42">
        <v>12156</v>
      </c>
      <c r="G25" s="59"/>
      <c r="H25" s="59"/>
      <c r="I25" s="59"/>
      <c r="J25" s="59"/>
      <c r="K25" s="59"/>
    </row>
    <row r="26" spans="1:11" ht="22.5" x14ac:dyDescent="0.25">
      <c r="A26" s="13" t="s">
        <v>38</v>
      </c>
      <c r="B26" s="15" t="s">
        <v>79</v>
      </c>
      <c r="C26" s="8" t="s">
        <v>75</v>
      </c>
      <c r="D26" s="29">
        <v>0</v>
      </c>
      <c r="E26" s="29">
        <v>0</v>
      </c>
      <c r="F26" s="42">
        <v>115178</v>
      </c>
      <c r="G26" s="59">
        <v>0</v>
      </c>
      <c r="H26" s="59"/>
      <c r="I26" s="59">
        <v>0</v>
      </c>
      <c r="J26" s="59"/>
      <c r="K26" s="59"/>
    </row>
    <row r="27" spans="1:11" ht="22.5" x14ac:dyDescent="0.25">
      <c r="A27" s="13" t="s">
        <v>111</v>
      </c>
      <c r="B27" s="7" t="s">
        <v>80</v>
      </c>
      <c r="C27" s="8" t="s">
        <v>75</v>
      </c>
      <c r="D27" s="29">
        <v>0</v>
      </c>
      <c r="E27" s="29">
        <v>0</v>
      </c>
      <c r="F27" s="29">
        <v>115178</v>
      </c>
      <c r="G27" s="59">
        <v>0</v>
      </c>
      <c r="H27" s="59"/>
      <c r="I27" s="59">
        <v>0</v>
      </c>
      <c r="J27" s="59"/>
      <c r="K27" s="59"/>
    </row>
    <row r="28" spans="1:11" ht="22.5" x14ac:dyDescent="0.25">
      <c r="A28" s="13" t="s">
        <v>39</v>
      </c>
      <c r="B28" s="7" t="s">
        <v>112</v>
      </c>
      <c r="C28" s="8" t="s">
        <v>75</v>
      </c>
      <c r="D28" s="29">
        <v>0</v>
      </c>
      <c r="E28" s="29">
        <v>0</v>
      </c>
      <c r="F28" s="29">
        <v>0</v>
      </c>
      <c r="G28" s="59"/>
      <c r="H28" s="59"/>
      <c r="I28" s="59"/>
      <c r="J28" s="59"/>
      <c r="K28" s="59"/>
    </row>
    <row r="29" spans="1:11" ht="22.5" x14ac:dyDescent="0.25">
      <c r="A29" s="13" t="s">
        <v>113</v>
      </c>
      <c r="B29" s="7" t="s">
        <v>93</v>
      </c>
      <c r="C29" s="8" t="s">
        <v>75</v>
      </c>
      <c r="D29" s="29">
        <v>0</v>
      </c>
      <c r="E29" s="29">
        <v>0</v>
      </c>
      <c r="F29" s="29">
        <v>0</v>
      </c>
      <c r="G29" s="59"/>
      <c r="H29" s="59"/>
      <c r="I29" s="59"/>
      <c r="J29" s="59"/>
      <c r="K29" s="59"/>
    </row>
    <row r="30" spans="1:11" x14ac:dyDescent="0.25">
      <c r="A30" s="13" t="s">
        <v>40</v>
      </c>
      <c r="B30" s="15" t="s">
        <v>81</v>
      </c>
      <c r="C30" s="8" t="s">
        <v>75</v>
      </c>
      <c r="D30" s="29">
        <v>0</v>
      </c>
      <c r="E30" s="29">
        <v>0</v>
      </c>
      <c r="F30" s="29">
        <v>0</v>
      </c>
      <c r="G30" s="59"/>
      <c r="H30" s="59"/>
      <c r="I30" s="59"/>
      <c r="J30" s="59"/>
      <c r="K30" s="59"/>
    </row>
    <row r="31" spans="1:11" x14ac:dyDescent="0.25">
      <c r="A31" s="13" t="s">
        <v>41</v>
      </c>
      <c r="B31" s="15" t="s">
        <v>114</v>
      </c>
      <c r="C31" s="8" t="s">
        <v>75</v>
      </c>
      <c r="D31" s="29">
        <v>36.064</v>
      </c>
      <c r="E31" s="29">
        <v>88.131</v>
      </c>
      <c r="F31" s="29">
        <v>88.212000000000003</v>
      </c>
      <c r="G31" s="60">
        <v>130.87</v>
      </c>
      <c r="H31" s="60">
        <v>93.328296000000009</v>
      </c>
      <c r="I31" s="60">
        <v>195.53</v>
      </c>
      <c r="J31" s="60">
        <v>98.46135228</v>
      </c>
      <c r="K31" s="60">
        <v>103.87672665539999</v>
      </c>
    </row>
    <row r="32" spans="1:11" x14ac:dyDescent="0.25">
      <c r="A32" s="13" t="s">
        <v>42</v>
      </c>
      <c r="B32" s="15" t="s">
        <v>115</v>
      </c>
      <c r="C32" s="8" t="s">
        <v>75</v>
      </c>
      <c r="D32" s="29">
        <v>483.54414000000003</v>
      </c>
      <c r="E32" s="29">
        <v>338.79532999999998</v>
      </c>
      <c r="F32" s="55">
        <v>516.23900000000003</v>
      </c>
      <c r="G32" s="59">
        <v>549.794535</v>
      </c>
      <c r="H32" s="58">
        <v>546.18086200000005</v>
      </c>
      <c r="I32" s="59">
        <v>580.03323442499993</v>
      </c>
      <c r="J32" s="58">
        <v>576.22080941000002</v>
      </c>
      <c r="K32" s="58">
        <v>607.91295392755001</v>
      </c>
    </row>
    <row r="33" spans="1:11" x14ac:dyDescent="0.25">
      <c r="A33" s="43" t="s">
        <v>43</v>
      </c>
      <c r="B33" s="44" t="s">
        <v>116</v>
      </c>
      <c r="C33" s="45" t="s">
        <v>75</v>
      </c>
      <c r="D33" s="46">
        <v>89468.491589999991</v>
      </c>
      <c r="E33" s="46">
        <v>110312.60970999999</v>
      </c>
      <c r="F33" s="46">
        <v>110618.13151905069</v>
      </c>
      <c r="G33" s="64">
        <v>117808.31006778897</v>
      </c>
      <c r="H33" s="63">
        <v>117033.98314715564</v>
      </c>
      <c r="I33" s="64">
        <v>124287.76712151736</v>
      </c>
      <c r="J33" s="63">
        <v>123470.85222024919</v>
      </c>
      <c r="K33" s="58">
        <v>130261.74909236288</v>
      </c>
    </row>
    <row r="34" spans="1:11" x14ac:dyDescent="0.25">
      <c r="A34" s="13" t="s">
        <v>117</v>
      </c>
      <c r="B34" s="15" t="s">
        <v>118</v>
      </c>
      <c r="C34" s="8" t="s">
        <v>75</v>
      </c>
      <c r="D34" s="29">
        <v>0</v>
      </c>
      <c r="E34" s="29">
        <v>0</v>
      </c>
      <c r="F34" s="29">
        <v>0</v>
      </c>
      <c r="G34" s="59">
        <v>0</v>
      </c>
      <c r="H34" s="59"/>
      <c r="I34" s="59">
        <v>0</v>
      </c>
      <c r="J34" s="59"/>
      <c r="K34" s="59"/>
    </row>
    <row r="35" spans="1:11" ht="22.5" x14ac:dyDescent="0.25">
      <c r="A35" s="13" t="s">
        <v>119</v>
      </c>
      <c r="B35" s="15" t="s">
        <v>120</v>
      </c>
      <c r="C35" s="8" t="s">
        <v>75</v>
      </c>
      <c r="D35" s="29">
        <v>3.8247</v>
      </c>
      <c r="E35" s="29">
        <v>795.41522999999995</v>
      </c>
      <c r="F35" s="56">
        <v>0</v>
      </c>
      <c r="G35" s="59">
        <v>0</v>
      </c>
      <c r="H35" s="59"/>
      <c r="I35" s="59">
        <v>0</v>
      </c>
      <c r="J35" s="59"/>
      <c r="K35" s="59"/>
    </row>
    <row r="36" spans="1:11" ht="22.5" x14ac:dyDescent="0.25">
      <c r="A36" s="13" t="s">
        <v>121</v>
      </c>
      <c r="B36" s="16" t="s">
        <v>87</v>
      </c>
      <c r="C36" s="8" t="s">
        <v>75</v>
      </c>
      <c r="D36" s="29">
        <v>483.41481999999996</v>
      </c>
      <c r="E36" s="29">
        <v>1615.1221399999999</v>
      </c>
      <c r="F36" s="55">
        <v>120</v>
      </c>
      <c r="G36" s="59">
        <v>127.8</v>
      </c>
      <c r="H36" s="58">
        <v>126.96000000000001</v>
      </c>
      <c r="I36" s="59">
        <v>134.82899999999998</v>
      </c>
      <c r="J36" s="58">
        <v>133.94280000000001</v>
      </c>
      <c r="K36" s="58">
        <v>141.30965399999999</v>
      </c>
    </row>
    <row r="37" spans="1:11" ht="22.5" x14ac:dyDescent="0.25">
      <c r="A37" s="13" t="s">
        <v>122</v>
      </c>
      <c r="B37" s="15" t="s">
        <v>123</v>
      </c>
      <c r="C37" s="8" t="s">
        <v>75</v>
      </c>
      <c r="D37" s="29">
        <v>12.321870000000001</v>
      </c>
      <c r="E37" s="29">
        <v>52.156999999999996</v>
      </c>
      <c r="F37" s="29">
        <v>0</v>
      </c>
      <c r="G37" s="59">
        <v>0</v>
      </c>
      <c r="H37" s="59"/>
      <c r="I37" s="59">
        <v>0</v>
      </c>
      <c r="J37" s="59"/>
      <c r="K37" s="59"/>
    </row>
    <row r="38" spans="1:11" x14ac:dyDescent="0.25">
      <c r="A38" s="13" t="s">
        <v>124</v>
      </c>
      <c r="B38" s="17" t="s">
        <v>99</v>
      </c>
      <c r="C38" s="8" t="s">
        <v>75</v>
      </c>
      <c r="D38" s="29">
        <v>16237.609890000002</v>
      </c>
      <c r="E38" s="29">
        <v>15938.939870000002</v>
      </c>
      <c r="F38" s="29">
        <v>10666.849999999999</v>
      </c>
      <c r="G38" s="59">
        <v>11360.195249999997</v>
      </c>
      <c r="H38" s="58">
        <v>11426.400000000001</v>
      </c>
      <c r="I38" s="59">
        <v>11985.005988749996</v>
      </c>
      <c r="J38" s="58">
        <v>12054.852000000001</v>
      </c>
      <c r="K38" s="58">
        <v>12717.86886</v>
      </c>
    </row>
    <row r="39" spans="1:11" x14ac:dyDescent="0.25">
      <c r="A39" s="43" t="s">
        <v>125</v>
      </c>
      <c r="B39" s="47" t="s">
        <v>126</v>
      </c>
      <c r="C39" s="48" t="s">
        <v>75</v>
      </c>
      <c r="D39" s="38">
        <v>2018.1547700000001</v>
      </c>
      <c r="E39" s="38">
        <v>2410.46821</v>
      </c>
      <c r="F39" s="38">
        <v>3814.0000000000005</v>
      </c>
      <c r="G39" s="65">
        <v>4061.91</v>
      </c>
      <c r="H39" s="65">
        <v>3958.9320000000007</v>
      </c>
      <c r="I39" s="65">
        <v>4285.3150499999992</v>
      </c>
      <c r="J39" s="65">
        <v>4137.0839399999995</v>
      </c>
      <c r="K39" s="61">
        <v>4364.6235566999994</v>
      </c>
    </row>
    <row r="40" spans="1:11" ht="22.5" x14ac:dyDescent="0.25">
      <c r="A40" s="13" t="s">
        <v>127</v>
      </c>
      <c r="B40" s="18" t="s">
        <v>128</v>
      </c>
      <c r="C40" s="19" t="s">
        <v>75</v>
      </c>
      <c r="D40" s="28">
        <v>0</v>
      </c>
      <c r="E40" s="28">
        <v>0</v>
      </c>
      <c r="F40" s="28">
        <v>0</v>
      </c>
      <c r="G40" s="61">
        <v>0</v>
      </c>
      <c r="H40" s="61">
        <v>0</v>
      </c>
      <c r="I40" s="61">
        <v>0</v>
      </c>
      <c r="J40" s="61">
        <v>0</v>
      </c>
      <c r="K40" s="61">
        <v>0</v>
      </c>
    </row>
    <row r="41" spans="1:11" x14ac:dyDescent="0.25">
      <c r="A41" s="13" t="s">
        <v>129</v>
      </c>
      <c r="B41" s="18" t="s">
        <v>130</v>
      </c>
      <c r="C41" s="19" t="s">
        <v>75</v>
      </c>
      <c r="D41" s="28">
        <v>0</v>
      </c>
      <c r="E41" s="28">
        <v>0</v>
      </c>
      <c r="F41" s="28">
        <v>0</v>
      </c>
      <c r="G41" s="61">
        <v>0</v>
      </c>
      <c r="H41" s="61">
        <v>0</v>
      </c>
      <c r="I41" s="61">
        <v>0</v>
      </c>
      <c r="J41" s="61">
        <v>0</v>
      </c>
      <c r="K41" s="61">
        <v>0</v>
      </c>
    </row>
    <row r="42" spans="1:11" x14ac:dyDescent="0.25">
      <c r="A42" s="50" t="s">
        <v>131</v>
      </c>
      <c r="B42" s="51" t="s">
        <v>132</v>
      </c>
      <c r="C42" s="52" t="s">
        <v>75</v>
      </c>
      <c r="D42" s="53">
        <v>3419.7135800000106</v>
      </c>
      <c r="E42" s="49">
        <v>2611.1251950000151</v>
      </c>
      <c r="F42" s="53">
        <v>3865.067022900228</v>
      </c>
      <c r="G42" s="66">
        <v>4116.2963793887757</v>
      </c>
      <c r="H42" s="66">
        <v>4011.9395697704749</v>
      </c>
      <c r="I42" s="66">
        <v>4342.6926802551025</v>
      </c>
      <c r="J42" s="66">
        <v>4192.4768504101085</v>
      </c>
      <c r="K42" s="61">
        <v>4423.0630771826836</v>
      </c>
    </row>
    <row r="43" spans="1:11" x14ac:dyDescent="0.25">
      <c r="A43" s="13" t="s">
        <v>133</v>
      </c>
      <c r="B43" s="18" t="s">
        <v>134</v>
      </c>
      <c r="C43" s="19" t="s">
        <v>75</v>
      </c>
      <c r="D43" s="28">
        <v>0</v>
      </c>
      <c r="E43" s="28">
        <v>0</v>
      </c>
      <c r="F43" s="28">
        <v>0</v>
      </c>
      <c r="G43" s="61">
        <v>0</v>
      </c>
      <c r="H43" s="61">
        <v>0</v>
      </c>
      <c r="I43" s="61">
        <v>0</v>
      </c>
      <c r="J43" s="61">
        <v>0</v>
      </c>
      <c r="K43" s="61">
        <v>0</v>
      </c>
    </row>
    <row r="44" spans="1:11" ht="22.5" x14ac:dyDescent="0.25">
      <c r="A44" s="13" t="s">
        <v>135</v>
      </c>
      <c r="B44" s="18" t="s">
        <v>136</v>
      </c>
      <c r="C44" s="8" t="s">
        <v>75</v>
      </c>
      <c r="D44" s="29">
        <v>915.06000000000006</v>
      </c>
      <c r="E44" s="29">
        <v>1017.2386000000001</v>
      </c>
      <c r="F44" s="29">
        <v>1227.662</v>
      </c>
      <c r="G44" s="59">
        <v>1307.46</v>
      </c>
      <c r="H44" s="59">
        <v>1274.3131560000002</v>
      </c>
      <c r="I44" s="59">
        <v>1379.37</v>
      </c>
      <c r="J44" s="59">
        <v>1331.65724802</v>
      </c>
      <c r="K44" s="59">
        <v>1404.8983966610999</v>
      </c>
    </row>
    <row r="45" spans="1:11" ht="22.5" x14ac:dyDescent="0.25">
      <c r="A45" s="13" t="s">
        <v>137</v>
      </c>
      <c r="B45" s="18" t="s">
        <v>138</v>
      </c>
      <c r="C45" s="6" t="s">
        <v>75</v>
      </c>
      <c r="D45" s="28">
        <v>161.35196000000002</v>
      </c>
      <c r="E45" s="28">
        <v>255.84360000000001</v>
      </c>
      <c r="F45" s="28">
        <v>303.55199999999996</v>
      </c>
      <c r="G45" s="58">
        <v>323.28287999999992</v>
      </c>
      <c r="H45" s="58">
        <v>315.08697599999999</v>
      </c>
      <c r="I45" s="58">
        <v>341.06343839999988</v>
      </c>
      <c r="J45" s="58">
        <v>329.26588991999995</v>
      </c>
      <c r="K45" s="58">
        <v>347.37551386559994</v>
      </c>
    </row>
    <row r="46" spans="1:11" ht="22.5" x14ac:dyDescent="0.25">
      <c r="A46" s="13" t="s">
        <v>139</v>
      </c>
      <c r="B46" s="18" t="s">
        <v>140</v>
      </c>
      <c r="C46" s="6" t="s">
        <v>75</v>
      </c>
      <c r="D46" s="28">
        <v>270.86340000000001</v>
      </c>
      <c r="E46" s="28">
        <v>1108.5923</v>
      </c>
      <c r="F46" s="28">
        <v>718.626982</v>
      </c>
      <c r="G46" s="58">
        <v>765.33773582999993</v>
      </c>
      <c r="H46" s="58">
        <v>745.93480731600005</v>
      </c>
      <c r="I46" s="58">
        <v>807.4313113006499</v>
      </c>
      <c r="J46" s="58">
        <v>779.50187364522003</v>
      </c>
      <c r="K46" s="58">
        <v>822.37447669570713</v>
      </c>
    </row>
    <row r="47" spans="1:11" x14ac:dyDescent="0.25">
      <c r="A47" s="13" t="s">
        <v>141</v>
      </c>
      <c r="B47" s="18" t="s">
        <v>142</v>
      </c>
      <c r="C47" s="19" t="s">
        <v>75</v>
      </c>
      <c r="D47" s="28">
        <v>6055.4271000000008</v>
      </c>
      <c r="E47" s="28">
        <v>6214.8142149999558</v>
      </c>
      <c r="F47" s="28">
        <v>2568.7689930000001</v>
      </c>
      <c r="G47" s="61">
        <v>2735.7389775450001</v>
      </c>
      <c r="H47" s="61">
        <v>2666.3822147339997</v>
      </c>
      <c r="I47" s="61">
        <v>2886.2046213099748</v>
      </c>
      <c r="J47" s="61">
        <v>2786.3694143970301</v>
      </c>
      <c r="K47" s="61">
        <v>2939.6197321888667</v>
      </c>
    </row>
    <row r="48" spans="1:11" ht="22.5" x14ac:dyDescent="0.25">
      <c r="A48" s="20" t="s">
        <v>143</v>
      </c>
      <c r="B48" s="21" t="s">
        <v>144</v>
      </c>
      <c r="C48" s="6" t="s">
        <v>75</v>
      </c>
      <c r="D48" s="28">
        <v>0</v>
      </c>
      <c r="E48" s="28">
        <v>0</v>
      </c>
      <c r="F48" s="28">
        <v>0</v>
      </c>
      <c r="G48" s="27">
        <v>0</v>
      </c>
      <c r="H48" s="27">
        <v>0</v>
      </c>
      <c r="I48" s="27">
        <v>0</v>
      </c>
      <c r="J48" s="27">
        <v>0</v>
      </c>
      <c r="K48" s="27">
        <v>0</v>
      </c>
    </row>
    <row r="49" spans="1:11" ht="22.5" x14ac:dyDescent="0.25">
      <c r="A49" s="20" t="s">
        <v>145</v>
      </c>
      <c r="B49" s="21" t="s">
        <v>146</v>
      </c>
      <c r="C49" s="6" t="s">
        <v>75</v>
      </c>
      <c r="D49" s="28">
        <v>0</v>
      </c>
      <c r="E49" s="28">
        <v>0</v>
      </c>
      <c r="F49" s="27">
        <v>0</v>
      </c>
      <c r="G49" s="27">
        <v>0</v>
      </c>
      <c r="H49" s="27">
        <v>0</v>
      </c>
      <c r="I49" s="27">
        <v>0</v>
      </c>
      <c r="J49" s="27">
        <v>0</v>
      </c>
      <c r="K49" s="27">
        <v>0</v>
      </c>
    </row>
    <row r="50" spans="1:11" ht="22.5" x14ac:dyDescent="0.25">
      <c r="A50" s="20" t="s">
        <v>147</v>
      </c>
      <c r="B50" s="21" t="s">
        <v>148</v>
      </c>
      <c r="C50" s="6" t="s">
        <v>75</v>
      </c>
      <c r="D50" s="28">
        <v>0</v>
      </c>
      <c r="E50" s="28">
        <v>0</v>
      </c>
      <c r="F50" s="28">
        <v>0</v>
      </c>
      <c r="G50" s="58"/>
      <c r="H50" s="58"/>
      <c r="I50" s="58"/>
      <c r="J50" s="58"/>
      <c r="K50" s="58"/>
    </row>
    <row r="51" spans="1:11" ht="22.5" x14ac:dyDescent="0.25">
      <c r="A51" s="20" t="s">
        <v>149</v>
      </c>
      <c r="B51" s="21" t="s">
        <v>150</v>
      </c>
      <c r="C51" s="6" t="s">
        <v>75</v>
      </c>
      <c r="D51" s="28">
        <v>0</v>
      </c>
      <c r="E51" s="28">
        <v>0</v>
      </c>
      <c r="F51" s="28">
        <v>0</v>
      </c>
      <c r="G51" s="58"/>
      <c r="H51" s="58"/>
      <c r="I51" s="58"/>
      <c r="J51" s="58"/>
      <c r="K51" s="58"/>
    </row>
    <row r="52" spans="1:11" ht="22.5" x14ac:dyDescent="0.25">
      <c r="A52" s="20" t="s">
        <v>151</v>
      </c>
      <c r="B52" s="21" t="s">
        <v>152</v>
      </c>
      <c r="C52" s="6" t="s">
        <v>75</v>
      </c>
      <c r="D52" s="28">
        <v>0</v>
      </c>
      <c r="E52" s="28">
        <v>0</v>
      </c>
      <c r="F52" s="28">
        <v>0</v>
      </c>
      <c r="G52" s="58"/>
      <c r="H52" s="58"/>
      <c r="I52" s="58"/>
      <c r="J52" s="58"/>
      <c r="K52" s="58"/>
    </row>
    <row r="53" spans="1:11" ht="22.5" x14ac:dyDescent="0.25">
      <c r="A53" s="20" t="s">
        <v>153</v>
      </c>
      <c r="B53" s="21" t="s">
        <v>154</v>
      </c>
      <c r="C53" s="6" t="s">
        <v>75</v>
      </c>
      <c r="D53" s="28">
        <v>0</v>
      </c>
      <c r="E53" s="28">
        <v>0</v>
      </c>
      <c r="F53" s="28">
        <v>0</v>
      </c>
      <c r="G53" s="58"/>
      <c r="H53" s="58"/>
      <c r="I53" s="58"/>
      <c r="J53" s="58"/>
      <c r="K53" s="58"/>
    </row>
    <row r="54" spans="1:11" ht="22.5" x14ac:dyDescent="0.25">
      <c r="A54" s="20" t="s">
        <v>155</v>
      </c>
      <c r="B54" s="21" t="s">
        <v>156</v>
      </c>
      <c r="C54" s="6" t="s">
        <v>75</v>
      </c>
      <c r="D54" s="28">
        <v>0</v>
      </c>
      <c r="E54" s="28">
        <v>0</v>
      </c>
      <c r="F54" s="28">
        <v>0</v>
      </c>
      <c r="G54" s="58"/>
      <c r="H54" s="58"/>
      <c r="I54" s="58"/>
      <c r="J54" s="58"/>
      <c r="K54" s="58"/>
    </row>
    <row r="55" spans="1:11" ht="22.5" x14ac:dyDescent="0.25">
      <c r="A55" s="20" t="s">
        <v>157</v>
      </c>
      <c r="B55" s="22" t="s">
        <v>158</v>
      </c>
      <c r="C55" s="8" t="s">
        <v>75</v>
      </c>
      <c r="D55" s="28">
        <v>0</v>
      </c>
      <c r="E55" s="28">
        <v>0</v>
      </c>
      <c r="F55" s="28">
        <v>0</v>
      </c>
      <c r="G55" s="58"/>
      <c r="H55" s="58"/>
      <c r="I55" s="58"/>
      <c r="J55" s="58"/>
      <c r="K55" s="58"/>
    </row>
    <row r="56" spans="1:11" ht="22.5" x14ac:dyDescent="0.25">
      <c r="A56" s="20" t="s">
        <v>159</v>
      </c>
      <c r="B56" s="21" t="s">
        <v>160</v>
      </c>
      <c r="C56" s="6" t="s">
        <v>75</v>
      </c>
      <c r="D56" s="28">
        <v>0</v>
      </c>
      <c r="E56" s="28">
        <v>0</v>
      </c>
      <c r="F56" s="28">
        <v>0</v>
      </c>
      <c r="G56" s="58"/>
      <c r="H56" s="58"/>
      <c r="I56" s="58"/>
      <c r="J56" s="58"/>
      <c r="K56" s="58"/>
    </row>
    <row r="57" spans="1:11" x14ac:dyDescent="0.25">
      <c r="A57" s="20" t="s">
        <v>161</v>
      </c>
      <c r="B57" s="21" t="s">
        <v>162</v>
      </c>
      <c r="C57" s="6" t="s">
        <v>75</v>
      </c>
      <c r="D57" s="28">
        <v>0</v>
      </c>
      <c r="E57" s="28">
        <v>0</v>
      </c>
      <c r="F57" s="28">
        <v>75</v>
      </c>
      <c r="G57" s="59">
        <v>79.875</v>
      </c>
      <c r="H57" s="59">
        <v>77.850000000000009</v>
      </c>
      <c r="I57" s="59">
        <v>84.268124999999998</v>
      </c>
      <c r="J57" s="59">
        <v>81.353250000000003</v>
      </c>
      <c r="K57" s="59">
        <v>85.827678750000004</v>
      </c>
    </row>
    <row r="58" spans="1:11" x14ac:dyDescent="0.25">
      <c r="A58" s="20" t="s">
        <v>163</v>
      </c>
      <c r="B58" s="21" t="s">
        <v>164</v>
      </c>
      <c r="C58" s="6" t="s">
        <v>75</v>
      </c>
      <c r="D58" s="28">
        <v>0</v>
      </c>
      <c r="E58" s="28">
        <v>0</v>
      </c>
      <c r="F58" s="28">
        <v>0</v>
      </c>
      <c r="G58" s="59">
        <v>0</v>
      </c>
      <c r="H58" s="59"/>
      <c r="I58" s="59">
        <v>0</v>
      </c>
      <c r="J58" s="59"/>
      <c r="K58" s="59"/>
    </row>
    <row r="59" spans="1:11" x14ac:dyDescent="0.25">
      <c r="A59" s="20" t="s">
        <v>165</v>
      </c>
      <c r="B59" s="21" t="s">
        <v>166</v>
      </c>
      <c r="C59" s="6" t="s">
        <v>75</v>
      </c>
      <c r="D59" s="28">
        <v>0</v>
      </c>
      <c r="E59" s="28">
        <v>0</v>
      </c>
      <c r="F59" s="28">
        <v>0</v>
      </c>
      <c r="G59" s="59">
        <v>0</v>
      </c>
      <c r="H59" s="59"/>
      <c r="I59" s="59">
        <v>0</v>
      </c>
      <c r="J59" s="59"/>
      <c r="K59" s="59"/>
    </row>
    <row r="60" spans="1:11" x14ac:dyDescent="0.25">
      <c r="A60" s="20" t="s">
        <v>167</v>
      </c>
      <c r="B60" s="21" t="s">
        <v>168</v>
      </c>
      <c r="C60" s="6" t="s">
        <v>75</v>
      </c>
      <c r="D60" s="28">
        <v>463.16698999999994</v>
      </c>
      <c r="E60" s="28">
        <v>9.8783599999999989</v>
      </c>
      <c r="F60" s="28">
        <v>80</v>
      </c>
      <c r="G60" s="59">
        <v>85.199999999999989</v>
      </c>
      <c r="H60" s="59">
        <v>83.04</v>
      </c>
      <c r="I60" s="59">
        <v>89.885999999999981</v>
      </c>
      <c r="J60" s="59">
        <v>86.776799999999994</v>
      </c>
      <c r="K60" s="59">
        <v>91.549523999999991</v>
      </c>
    </row>
    <row r="61" spans="1:11" x14ac:dyDescent="0.25">
      <c r="A61" s="20" t="s">
        <v>169</v>
      </c>
      <c r="B61" s="21" t="s">
        <v>170</v>
      </c>
      <c r="C61" s="6" t="s">
        <v>75</v>
      </c>
      <c r="D61" s="28">
        <v>295.85536999999999</v>
      </c>
      <c r="E61" s="28">
        <v>736.03590999999994</v>
      </c>
      <c r="F61" s="28">
        <v>120</v>
      </c>
      <c r="G61" s="59">
        <v>127.8</v>
      </c>
      <c r="H61" s="59">
        <v>124.56</v>
      </c>
      <c r="I61" s="59">
        <v>134.82899999999998</v>
      </c>
      <c r="J61" s="59">
        <v>130.1652</v>
      </c>
      <c r="K61" s="59">
        <v>137.324286</v>
      </c>
    </row>
    <row r="62" spans="1:11" x14ac:dyDescent="0.25">
      <c r="A62" s="20" t="s">
        <v>171</v>
      </c>
      <c r="B62" s="21" t="s">
        <v>172</v>
      </c>
      <c r="C62" s="6" t="s">
        <v>75</v>
      </c>
      <c r="D62" s="28">
        <v>0</v>
      </c>
      <c r="E62" s="28">
        <v>0</v>
      </c>
      <c r="F62" s="28">
        <v>0</v>
      </c>
      <c r="G62" s="27">
        <v>0</v>
      </c>
      <c r="H62" s="27">
        <v>0</v>
      </c>
      <c r="I62" s="27">
        <v>0</v>
      </c>
      <c r="J62" s="27">
        <v>0</v>
      </c>
      <c r="K62" s="27">
        <v>0</v>
      </c>
    </row>
    <row r="63" spans="1:11" ht="22.5" x14ac:dyDescent="0.25">
      <c r="A63" s="20" t="s">
        <v>173</v>
      </c>
      <c r="B63" s="21" t="s">
        <v>174</v>
      </c>
      <c r="C63" s="6" t="s">
        <v>75</v>
      </c>
      <c r="D63" s="28">
        <v>0</v>
      </c>
      <c r="E63" s="28">
        <v>0</v>
      </c>
      <c r="F63" s="28">
        <v>0</v>
      </c>
      <c r="G63" s="58"/>
      <c r="H63" s="58"/>
      <c r="I63" s="58"/>
      <c r="J63" s="58"/>
      <c r="K63" s="58"/>
    </row>
    <row r="64" spans="1:11" x14ac:dyDescent="0.25">
      <c r="A64" s="20" t="s">
        <v>175</v>
      </c>
      <c r="B64" s="21" t="s">
        <v>176</v>
      </c>
      <c r="C64" s="6" t="s">
        <v>75</v>
      </c>
      <c r="D64" s="28">
        <v>0</v>
      </c>
      <c r="E64" s="28">
        <v>0</v>
      </c>
      <c r="F64" s="28">
        <v>0</v>
      </c>
      <c r="G64" s="60">
        <v>0</v>
      </c>
      <c r="H64" s="60">
        <v>0</v>
      </c>
      <c r="I64" s="60">
        <v>0</v>
      </c>
      <c r="J64" s="60">
        <v>0</v>
      </c>
      <c r="K64" s="60">
        <v>0</v>
      </c>
    </row>
    <row r="65" spans="1:11" ht="23.25" thickBot="1" x14ac:dyDescent="0.3">
      <c r="A65" s="20" t="s">
        <v>177</v>
      </c>
      <c r="B65" s="23" t="s">
        <v>178</v>
      </c>
      <c r="C65" s="24" t="s">
        <v>75</v>
      </c>
      <c r="D65" s="30">
        <v>5296.4047399999999</v>
      </c>
      <c r="E65" s="30">
        <v>5468.8999449999556</v>
      </c>
      <c r="F65" s="57">
        <v>2293.7689930000001</v>
      </c>
      <c r="G65" s="62">
        <v>2442.8639775450001</v>
      </c>
      <c r="H65" s="62">
        <v>2380.9322147339999</v>
      </c>
      <c r="I65" s="62">
        <v>2577.221496309975</v>
      </c>
      <c r="J65" s="62">
        <v>2488.07416439703</v>
      </c>
      <c r="K65" s="62">
        <v>2624.9182434388667</v>
      </c>
    </row>
    <row r="66" spans="1:11" ht="15.75" thickBot="1" x14ac:dyDescent="0.3">
      <c r="A66" s="10" t="s">
        <v>179</v>
      </c>
      <c r="B66" s="25" t="s">
        <v>180</v>
      </c>
      <c r="C66" s="12" t="s">
        <v>75</v>
      </c>
      <c r="D66" s="30">
        <v>261443.03333999997</v>
      </c>
      <c r="E66" s="30">
        <v>273088.53869000007</v>
      </c>
      <c r="F66" s="30">
        <v>253478.53612209996</v>
      </c>
      <c r="G66" s="31">
        <v>298568.98697300721</v>
      </c>
      <c r="H66" s="31">
        <v>298694.40072895051</v>
      </c>
      <c r="I66" s="31">
        <v>340276.55852405936</v>
      </c>
      <c r="J66" s="31">
        <v>343393.07794321777</v>
      </c>
      <c r="K66" s="31">
        <v>372351.59082009469</v>
      </c>
    </row>
    <row r="68" spans="1:11" x14ac:dyDescent="0.25">
      <c r="B68" s="33" t="s">
        <v>182</v>
      </c>
      <c r="D68" s="34" t="e">
        <v>#REF!</v>
      </c>
      <c r="E68" s="34" t="e">
        <v>#REF!</v>
      </c>
      <c r="F68" s="34" t="e">
        <v>#REF!</v>
      </c>
      <c r="G68" s="34" t="e">
        <v>#REF!</v>
      </c>
      <c r="H68" s="34" t="e">
        <v>#REF!</v>
      </c>
      <c r="I68" s="34" t="e">
        <v>#REF!</v>
      </c>
      <c r="J68" s="34" t="e">
        <v>#REF!</v>
      </c>
      <c r="K68" s="34" t="e">
        <v>#REF!</v>
      </c>
    </row>
    <row r="69" spans="1:11" x14ac:dyDescent="0.25">
      <c r="B69" s="33" t="s">
        <v>183</v>
      </c>
      <c r="D69" s="34" t="e">
        <v>#REF!</v>
      </c>
      <c r="E69" s="34" t="e">
        <v>#REF!</v>
      </c>
      <c r="F69" s="34" t="e">
        <v>#REF!</v>
      </c>
      <c r="G69" s="34" t="e">
        <v>#REF!</v>
      </c>
      <c r="H69" s="34" t="e">
        <v>#REF!</v>
      </c>
      <c r="I69" s="34" t="e">
        <v>#REF!</v>
      </c>
      <c r="J69" s="34" t="e">
        <v>#REF!</v>
      </c>
      <c r="K69" s="34" t="e">
        <v>#REF!</v>
      </c>
    </row>
    <row r="70" spans="1:11" x14ac:dyDescent="0.25">
      <c r="B70" s="33" t="s">
        <v>184</v>
      </c>
      <c r="D70" s="34" t="e">
        <v>#REF!</v>
      </c>
      <c r="E70" s="34" t="e">
        <v>#REF!</v>
      </c>
      <c r="F70" s="34" t="e">
        <v>#REF!</v>
      </c>
      <c r="G70" s="34" t="e">
        <v>#REF!</v>
      </c>
      <c r="H70" s="34" t="e">
        <v>#REF!</v>
      </c>
      <c r="I70" s="34" t="e">
        <v>#REF!</v>
      </c>
      <c r="J70" s="34" t="e">
        <v>#REF!</v>
      </c>
      <c r="K70" s="34" t="e">
        <v>#REF!</v>
      </c>
    </row>
    <row r="71" spans="1:11" x14ac:dyDescent="0.25">
      <c r="B71" s="33" t="s">
        <v>185</v>
      </c>
      <c r="D71" s="34" t="e">
        <v>#REF!</v>
      </c>
      <c r="E71" s="34" t="e">
        <v>#REF!</v>
      </c>
      <c r="F71" s="34" t="e">
        <v>#REF!</v>
      </c>
      <c r="G71" s="34" t="e">
        <v>#REF!</v>
      </c>
      <c r="H71" s="34" t="e">
        <v>#REF!</v>
      </c>
      <c r="I71" s="34" t="e">
        <v>#REF!</v>
      </c>
      <c r="J71" s="34" t="e">
        <v>#REF!</v>
      </c>
      <c r="K71" s="34" t="e">
        <v>#REF!</v>
      </c>
    </row>
    <row r="73" spans="1:11" x14ac:dyDescent="0.25">
      <c r="B73" s="33" t="s">
        <v>182</v>
      </c>
      <c r="D73" s="34" t="e">
        <f>D68/1000</f>
        <v>#REF!</v>
      </c>
      <c r="E73" s="34" t="e">
        <f>#N/A</f>
        <v>#N/A</v>
      </c>
      <c r="F73" s="34" t="e">
        <f>#N/A</f>
        <v>#N/A</v>
      </c>
      <c r="G73" s="34" t="e">
        <f>#N/A</f>
        <v>#N/A</v>
      </c>
      <c r="H73" s="34" t="e">
        <f>#N/A</f>
        <v>#N/A</v>
      </c>
      <c r="I73" s="34" t="e">
        <f>#N/A</f>
        <v>#N/A</v>
      </c>
      <c r="J73" s="34" t="e">
        <f>#N/A</f>
        <v>#N/A</v>
      </c>
      <c r="K73" s="34" t="e">
        <f>#N/A</f>
        <v>#N/A</v>
      </c>
    </row>
    <row r="74" spans="1:11" x14ac:dyDescent="0.25">
      <c r="B74" s="33" t="s">
        <v>183</v>
      </c>
      <c r="D74" s="34" t="e">
        <f>#N/A</f>
        <v>#N/A</v>
      </c>
      <c r="E74" s="34" t="e">
        <f>#N/A</f>
        <v>#N/A</v>
      </c>
      <c r="F74" s="34" t="e">
        <f>#N/A</f>
        <v>#N/A</v>
      </c>
      <c r="G74" s="34" t="e">
        <f>#N/A</f>
        <v>#N/A</v>
      </c>
      <c r="H74" s="34" t="e">
        <f>#N/A</f>
        <v>#N/A</v>
      </c>
      <c r="I74" s="34" t="e">
        <f>#N/A</f>
        <v>#N/A</v>
      </c>
      <c r="J74" s="34" t="e">
        <f>#N/A</f>
        <v>#N/A</v>
      </c>
      <c r="K74" s="34" t="e">
        <f>#N/A</f>
        <v>#N/A</v>
      </c>
    </row>
    <row r="75" spans="1:11" x14ac:dyDescent="0.25">
      <c r="B75" s="33" t="s">
        <v>184</v>
      </c>
      <c r="D75" s="34" t="e">
        <f>#N/A</f>
        <v>#N/A</v>
      </c>
      <c r="E75" s="34" t="e">
        <f>#N/A</f>
        <v>#N/A</v>
      </c>
      <c r="F75" s="34" t="e">
        <f>#N/A</f>
        <v>#N/A</v>
      </c>
      <c r="G75" s="34" t="e">
        <f>#N/A</f>
        <v>#N/A</v>
      </c>
      <c r="H75" s="34" t="e">
        <f>#N/A</f>
        <v>#N/A</v>
      </c>
      <c r="I75" s="34" t="e">
        <f>#N/A</f>
        <v>#N/A</v>
      </c>
      <c r="J75" s="34" t="e">
        <f>#N/A</f>
        <v>#N/A</v>
      </c>
      <c r="K75" s="34" t="e">
        <f>#N/A</f>
        <v>#N/A</v>
      </c>
    </row>
    <row r="76" spans="1:11" x14ac:dyDescent="0.25">
      <c r="B76" s="33" t="s">
        <v>185</v>
      </c>
      <c r="D76" s="34" t="e">
        <f>#N/A</f>
        <v>#N/A</v>
      </c>
      <c r="E76" s="34" t="e">
        <f>#N/A</f>
        <v>#N/A</v>
      </c>
      <c r="F76" s="34" t="e">
        <f>#N/A</f>
        <v>#N/A</v>
      </c>
      <c r="G76" s="34" t="e">
        <f>#N/A</f>
        <v>#N/A</v>
      </c>
      <c r="H76" s="34" t="e">
        <f>#N/A</f>
        <v>#N/A</v>
      </c>
      <c r="I76" s="34" t="e">
        <f>#N/A</f>
        <v>#N/A</v>
      </c>
      <c r="J76" s="34" t="e">
        <f>#N/A</f>
        <v>#N/A</v>
      </c>
      <c r="K76" s="34" t="e">
        <f>#N/A</f>
        <v>#N/A</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G44"/>
  <sheetViews>
    <sheetView workbookViewId="0">
      <selection activeCell="O20" sqref="O20"/>
    </sheetView>
  </sheetViews>
  <sheetFormatPr defaultRowHeight="15" x14ac:dyDescent="0.25"/>
  <cols>
    <col min="2" max="2" width="68.140625" customWidth="1"/>
    <col min="3" max="7" width="14.85546875" customWidth="1"/>
  </cols>
  <sheetData>
    <row r="6" spans="1:7" ht="95.25" thickBot="1" x14ac:dyDescent="0.3">
      <c r="A6" s="263" t="s">
        <v>486</v>
      </c>
      <c r="B6" s="263" t="s">
        <v>487</v>
      </c>
      <c r="C6" s="263" t="s">
        <v>488</v>
      </c>
      <c r="D6" s="263" t="s">
        <v>489</v>
      </c>
      <c r="E6" s="263" t="s">
        <v>490</v>
      </c>
      <c r="F6" s="263" t="s">
        <v>491</v>
      </c>
      <c r="G6" s="264" t="s">
        <v>492</v>
      </c>
    </row>
    <row r="7" spans="1:7" ht="16.5" thickBot="1" x14ac:dyDescent="0.3">
      <c r="A7" s="265" t="s">
        <v>493</v>
      </c>
      <c r="B7" s="265" t="s">
        <v>494</v>
      </c>
      <c r="C7" s="266">
        <v>177804.3</v>
      </c>
      <c r="D7" s="266">
        <v>165103.20000000001</v>
      </c>
      <c r="E7" s="266">
        <v>144082.29999999999</v>
      </c>
      <c r="F7" s="266">
        <v>190896.9</v>
      </c>
      <c r="G7" s="266">
        <v>677886.9</v>
      </c>
    </row>
    <row r="8" spans="1:7" ht="16.5" thickBot="1" x14ac:dyDescent="0.3">
      <c r="A8" s="267">
        <v>1</v>
      </c>
      <c r="B8" s="268" t="s">
        <v>495</v>
      </c>
      <c r="C8" s="266">
        <v>98373.3</v>
      </c>
      <c r="D8" s="266">
        <v>86029.1</v>
      </c>
      <c r="E8" s="266">
        <v>105465.3</v>
      </c>
      <c r="F8" s="266">
        <v>153072.9</v>
      </c>
      <c r="G8" s="266">
        <v>442940.6</v>
      </c>
    </row>
    <row r="9" spans="1:7" ht="16.5" thickBot="1" x14ac:dyDescent="0.3">
      <c r="A9" s="265" t="s">
        <v>242</v>
      </c>
      <c r="B9" s="268" t="s">
        <v>496</v>
      </c>
      <c r="C9" s="266">
        <v>6997.5</v>
      </c>
      <c r="D9" s="266">
        <v>6172.9</v>
      </c>
      <c r="E9" s="266">
        <v>19737</v>
      </c>
      <c r="F9" s="266">
        <v>65231.7</v>
      </c>
      <c r="G9" s="266">
        <v>98139.199999999997</v>
      </c>
    </row>
    <row r="10" spans="1:7" ht="32.25" thickBot="1" x14ac:dyDescent="0.3">
      <c r="A10" s="265" t="s">
        <v>471</v>
      </c>
      <c r="B10" s="268" t="s">
        <v>200</v>
      </c>
      <c r="C10" s="269"/>
      <c r="D10" s="269"/>
      <c r="E10" s="269"/>
      <c r="F10" s="269"/>
      <c r="G10" s="266">
        <v>0</v>
      </c>
    </row>
    <row r="11" spans="1:7" ht="16.5" thickBot="1" x14ac:dyDescent="0.3">
      <c r="A11" s="265" t="s">
        <v>472</v>
      </c>
      <c r="B11" s="268" t="s">
        <v>202</v>
      </c>
      <c r="C11" s="269"/>
      <c r="D11" s="269"/>
      <c r="E11" s="269"/>
      <c r="F11" s="269"/>
      <c r="G11" s="266">
        <v>0</v>
      </c>
    </row>
    <row r="12" spans="1:7" ht="16.5" thickBot="1" x14ac:dyDescent="0.3">
      <c r="A12" s="265" t="s">
        <v>473</v>
      </c>
      <c r="B12" s="268" t="s">
        <v>497</v>
      </c>
      <c r="C12" s="269"/>
      <c r="D12" s="269"/>
      <c r="E12" s="269"/>
      <c r="F12" s="269"/>
      <c r="G12" s="266">
        <v>0</v>
      </c>
    </row>
    <row r="13" spans="1:7" ht="16.5" thickBot="1" x14ac:dyDescent="0.3">
      <c r="A13" s="265" t="s">
        <v>474</v>
      </c>
      <c r="B13" s="268" t="s">
        <v>498</v>
      </c>
      <c r="C13" s="266">
        <v>6997.5</v>
      </c>
      <c r="D13" s="266">
        <v>6172.9</v>
      </c>
      <c r="E13" s="266">
        <v>19737</v>
      </c>
      <c r="F13" s="266">
        <v>65231.7</v>
      </c>
      <c r="G13" s="266">
        <v>98139.199999999997</v>
      </c>
    </row>
    <row r="14" spans="1:7" ht="16.5" thickBot="1" x14ac:dyDescent="0.3">
      <c r="A14" s="265"/>
      <c r="B14" s="268" t="s">
        <v>499</v>
      </c>
      <c r="C14" s="266">
        <v>6997.5</v>
      </c>
      <c r="D14" s="266">
        <v>6172.9</v>
      </c>
      <c r="E14" s="266">
        <v>19737</v>
      </c>
      <c r="F14" s="266">
        <v>49424.1</v>
      </c>
      <c r="G14" s="266">
        <v>82331.600000000006</v>
      </c>
    </row>
    <row r="15" spans="1:7" ht="16.5" thickBot="1" x14ac:dyDescent="0.3">
      <c r="A15" s="265"/>
      <c r="B15" s="268" t="s">
        <v>500</v>
      </c>
      <c r="C15" s="269"/>
      <c r="D15" s="269"/>
      <c r="E15" s="269"/>
      <c r="F15" s="266">
        <v>15807.6</v>
      </c>
      <c r="G15" s="266">
        <v>15807.6</v>
      </c>
    </row>
    <row r="16" spans="1:7" ht="16.5" thickBot="1" x14ac:dyDescent="0.3">
      <c r="A16" s="265" t="s">
        <v>244</v>
      </c>
      <c r="B16" s="268" t="s">
        <v>501</v>
      </c>
      <c r="C16" s="266">
        <v>38021</v>
      </c>
      <c r="D16" s="266">
        <v>48757.9</v>
      </c>
      <c r="E16" s="266">
        <v>55334</v>
      </c>
      <c r="F16" s="266">
        <v>60440.2</v>
      </c>
      <c r="G16" s="266">
        <v>202553</v>
      </c>
    </row>
    <row r="17" spans="1:7" ht="32.25" thickBot="1" x14ac:dyDescent="0.3">
      <c r="A17" s="265" t="s">
        <v>475</v>
      </c>
      <c r="B17" s="268" t="s">
        <v>324</v>
      </c>
      <c r="C17" s="269"/>
      <c r="D17" s="269"/>
      <c r="E17" s="269"/>
      <c r="F17" s="269"/>
      <c r="G17" s="266">
        <v>0</v>
      </c>
    </row>
    <row r="18" spans="1:7" ht="32.25" thickBot="1" x14ac:dyDescent="0.3">
      <c r="A18" s="265" t="s">
        <v>476</v>
      </c>
      <c r="B18" s="272" t="s">
        <v>502</v>
      </c>
      <c r="C18" s="273">
        <v>37479.4</v>
      </c>
      <c r="D18" s="273">
        <v>48108.2</v>
      </c>
      <c r="E18" s="273">
        <v>54669.4</v>
      </c>
      <c r="F18" s="273">
        <v>59784</v>
      </c>
      <c r="G18" s="273">
        <v>200041</v>
      </c>
    </row>
    <row r="19" spans="1:7" ht="16.5" thickBot="1" x14ac:dyDescent="0.3">
      <c r="A19" s="265"/>
      <c r="B19" s="272" t="s">
        <v>503</v>
      </c>
      <c r="C19" s="273">
        <v>24774.400000000001</v>
      </c>
      <c r="D19" s="273">
        <v>28568.3</v>
      </c>
      <c r="E19" s="273">
        <v>30947.7</v>
      </c>
      <c r="F19" s="273">
        <v>30095.4</v>
      </c>
      <c r="G19" s="273">
        <v>114385.7</v>
      </c>
    </row>
    <row r="20" spans="1:7" ht="16.5" thickBot="1" x14ac:dyDescent="0.3">
      <c r="A20" s="265"/>
      <c r="B20" s="272" t="s">
        <v>504</v>
      </c>
      <c r="C20" s="273">
        <v>12704.9</v>
      </c>
      <c r="D20" s="273">
        <v>19539.900000000001</v>
      </c>
      <c r="E20" s="273">
        <v>23721.7</v>
      </c>
      <c r="F20" s="273">
        <v>29688.7</v>
      </c>
      <c r="G20" s="273">
        <v>85655.3</v>
      </c>
    </row>
    <row r="21" spans="1:7" ht="32.25" thickBot="1" x14ac:dyDescent="0.3">
      <c r="A21" s="265" t="s">
        <v>477</v>
      </c>
      <c r="B21" s="268" t="s">
        <v>505</v>
      </c>
      <c r="C21" s="266">
        <v>541.6</v>
      </c>
      <c r="D21" s="266">
        <v>649.70000000000005</v>
      </c>
      <c r="E21" s="266">
        <v>664.5</v>
      </c>
      <c r="F21" s="266">
        <v>656.1</v>
      </c>
      <c r="G21" s="266">
        <v>2512</v>
      </c>
    </row>
    <row r="22" spans="1:7" ht="16.5" thickBot="1" x14ac:dyDescent="0.3">
      <c r="A22" s="265" t="s">
        <v>506</v>
      </c>
      <c r="B22" s="268" t="s">
        <v>217</v>
      </c>
      <c r="C22" s="269"/>
      <c r="D22" s="270">
        <v>0</v>
      </c>
      <c r="E22" s="270">
        <v>0</v>
      </c>
      <c r="F22" s="270">
        <v>0</v>
      </c>
      <c r="G22" s="270">
        <v>0</v>
      </c>
    </row>
    <row r="23" spans="1:7" ht="16.5" thickBot="1" x14ac:dyDescent="0.3">
      <c r="A23" s="274" t="s">
        <v>250</v>
      </c>
      <c r="B23" s="275" t="s">
        <v>218</v>
      </c>
      <c r="C23" s="276"/>
      <c r="D23" s="277"/>
      <c r="E23" s="277"/>
      <c r="F23" s="277"/>
      <c r="G23" s="278">
        <v>0</v>
      </c>
    </row>
    <row r="24" spans="1:7" ht="16.5" thickBot="1" x14ac:dyDescent="0.3">
      <c r="A24" s="274" t="s">
        <v>478</v>
      </c>
      <c r="B24" s="275" t="s">
        <v>507</v>
      </c>
      <c r="C24" s="279">
        <v>53354.7</v>
      </c>
      <c r="D24" s="280">
        <v>31098.3</v>
      </c>
      <c r="E24" s="280">
        <v>30394.3</v>
      </c>
      <c r="F24" s="280">
        <v>27401</v>
      </c>
      <c r="G24" s="280">
        <v>142248.4</v>
      </c>
    </row>
    <row r="25" spans="1:7" ht="16.5" thickBot="1" x14ac:dyDescent="0.3">
      <c r="A25" s="274" t="s">
        <v>71</v>
      </c>
      <c r="B25" s="275" t="s">
        <v>219</v>
      </c>
      <c r="C25" s="281"/>
      <c r="D25" s="281"/>
      <c r="E25" s="281"/>
      <c r="F25" s="281"/>
      <c r="G25" s="279">
        <v>0</v>
      </c>
    </row>
    <row r="26" spans="1:7" ht="16.5" thickBot="1" x14ac:dyDescent="0.3">
      <c r="A26" s="274" t="s">
        <v>342</v>
      </c>
      <c r="B26" s="275" t="s">
        <v>508</v>
      </c>
      <c r="C26" s="279">
        <v>53354.7</v>
      </c>
      <c r="D26" s="279">
        <v>31098.3</v>
      </c>
      <c r="E26" s="279">
        <v>30394.3</v>
      </c>
      <c r="F26" s="279">
        <v>27401</v>
      </c>
      <c r="G26" s="279">
        <v>142248.4</v>
      </c>
    </row>
    <row r="27" spans="1:7" ht="16.5" thickBot="1" x14ac:dyDescent="0.3">
      <c r="A27" s="265"/>
      <c r="B27" s="268" t="s">
        <v>509</v>
      </c>
      <c r="C27" s="266">
        <v>53354.7</v>
      </c>
      <c r="D27" s="266">
        <v>31098.3</v>
      </c>
      <c r="E27" s="266">
        <v>30394.3</v>
      </c>
      <c r="F27" s="266">
        <v>27401</v>
      </c>
      <c r="G27" s="266">
        <v>142248.4</v>
      </c>
    </row>
    <row r="28" spans="1:7" ht="16.5" thickBot="1" x14ac:dyDescent="0.3">
      <c r="A28" s="265"/>
      <c r="B28" s="268" t="s">
        <v>510</v>
      </c>
      <c r="C28" s="266">
        <v>0</v>
      </c>
      <c r="D28" s="266">
        <v>0</v>
      </c>
      <c r="E28" s="266">
        <v>0</v>
      </c>
      <c r="F28" s="266">
        <v>0</v>
      </c>
      <c r="G28" s="266">
        <v>0</v>
      </c>
    </row>
    <row r="29" spans="1:7" ht="16.5" thickBot="1" x14ac:dyDescent="0.3">
      <c r="A29" s="265" t="s">
        <v>511</v>
      </c>
      <c r="B29" s="268" t="s">
        <v>512</v>
      </c>
      <c r="C29" s="269"/>
      <c r="D29" s="269"/>
      <c r="E29" s="269"/>
      <c r="F29" s="269"/>
      <c r="G29" s="266">
        <v>0</v>
      </c>
    </row>
    <row r="30" spans="1:7" ht="16.5" thickBot="1" x14ac:dyDescent="0.3">
      <c r="A30" s="265" t="s">
        <v>479</v>
      </c>
      <c r="B30" s="268" t="s">
        <v>220</v>
      </c>
      <c r="C30" s="269"/>
      <c r="D30" s="269"/>
      <c r="E30" s="269"/>
      <c r="F30" s="269"/>
      <c r="G30" s="266">
        <v>0</v>
      </c>
    </row>
    <row r="31" spans="1:7" ht="16.5" thickBot="1" x14ac:dyDescent="0.3">
      <c r="A31" s="265" t="s">
        <v>513</v>
      </c>
      <c r="B31" s="268" t="s">
        <v>514</v>
      </c>
      <c r="C31" s="266">
        <v>79431.100000000006</v>
      </c>
      <c r="D31" s="266">
        <v>79074.2</v>
      </c>
      <c r="E31" s="266">
        <v>38617</v>
      </c>
      <c r="F31" s="266">
        <v>37824</v>
      </c>
      <c r="G31" s="266">
        <v>234946.2</v>
      </c>
    </row>
    <row r="32" spans="1:7" ht="16.5" thickBot="1" x14ac:dyDescent="0.3">
      <c r="A32" s="265" t="s">
        <v>271</v>
      </c>
      <c r="B32" s="268" t="s">
        <v>222</v>
      </c>
      <c r="C32" s="266">
        <v>55900.9</v>
      </c>
      <c r="D32" s="266">
        <v>40560.199999999997</v>
      </c>
      <c r="E32" s="266">
        <v>0</v>
      </c>
      <c r="F32" s="266">
        <v>0</v>
      </c>
      <c r="G32" s="266">
        <v>96461.1</v>
      </c>
    </row>
    <row r="33" spans="1:7" ht="16.5" thickBot="1" x14ac:dyDescent="0.3">
      <c r="A33" s="265" t="s">
        <v>480</v>
      </c>
      <c r="B33" s="268" t="s">
        <v>223</v>
      </c>
      <c r="C33" s="269"/>
      <c r="D33" s="269"/>
      <c r="E33" s="269"/>
      <c r="F33" s="269"/>
      <c r="G33" s="266">
        <v>0</v>
      </c>
    </row>
    <row r="34" spans="1:7" ht="16.5" thickBot="1" x14ac:dyDescent="0.3">
      <c r="A34" s="265" t="s">
        <v>481</v>
      </c>
      <c r="B34" s="268" t="s">
        <v>224</v>
      </c>
      <c r="C34" s="269"/>
      <c r="D34" s="269"/>
      <c r="E34" s="269"/>
      <c r="F34" s="269"/>
      <c r="G34" s="266">
        <v>0</v>
      </c>
    </row>
    <row r="35" spans="1:7" ht="16.5" thickBot="1" x14ac:dyDescent="0.3">
      <c r="A35" s="265" t="s">
        <v>482</v>
      </c>
      <c r="B35" s="268" t="s">
        <v>225</v>
      </c>
      <c r="C35" s="266">
        <v>23530.1</v>
      </c>
      <c r="D35" s="266">
        <v>38514</v>
      </c>
      <c r="E35" s="266">
        <v>38617</v>
      </c>
      <c r="F35" s="266">
        <v>37824</v>
      </c>
      <c r="G35" s="266">
        <v>138485.1</v>
      </c>
    </row>
    <row r="36" spans="1:7" ht="16.5" thickBot="1" x14ac:dyDescent="0.3">
      <c r="A36" s="265"/>
      <c r="B36" s="268" t="s">
        <v>226</v>
      </c>
      <c r="C36" s="266">
        <v>23530.1</v>
      </c>
      <c r="D36" s="266">
        <v>38514</v>
      </c>
      <c r="E36" s="266">
        <v>38617</v>
      </c>
      <c r="F36" s="266">
        <v>37824</v>
      </c>
      <c r="G36" s="266">
        <v>138485.1</v>
      </c>
    </row>
    <row r="37" spans="1:7" ht="32.25" thickBot="1" x14ac:dyDescent="0.3">
      <c r="A37" s="265"/>
      <c r="B37" s="268" t="s">
        <v>227</v>
      </c>
      <c r="C37" s="269"/>
      <c r="D37" s="269"/>
      <c r="E37" s="269"/>
      <c r="F37" s="269"/>
      <c r="G37" s="266">
        <v>0</v>
      </c>
    </row>
    <row r="38" spans="1:7" ht="16.5" thickBot="1" x14ac:dyDescent="0.3">
      <c r="A38" s="265"/>
      <c r="B38" s="268" t="s">
        <v>228</v>
      </c>
      <c r="C38" s="269"/>
      <c r="D38" s="269"/>
      <c r="E38" s="269"/>
      <c r="F38" s="269"/>
      <c r="G38" s="266">
        <v>0</v>
      </c>
    </row>
    <row r="39" spans="1:7" ht="32.25" thickBot="1" x14ac:dyDescent="0.3">
      <c r="A39" s="265"/>
      <c r="B39" s="271" t="s">
        <v>229</v>
      </c>
      <c r="C39" s="269"/>
      <c r="D39" s="269"/>
      <c r="E39" s="269"/>
      <c r="F39" s="269"/>
      <c r="G39" s="266">
        <v>0</v>
      </c>
    </row>
    <row r="40" spans="1:7" ht="16.5" thickBot="1" x14ac:dyDescent="0.3">
      <c r="A40" s="265" t="s">
        <v>483</v>
      </c>
      <c r="B40" s="268" t="s">
        <v>230</v>
      </c>
      <c r="C40" s="269"/>
      <c r="D40" s="269"/>
      <c r="E40" s="269"/>
      <c r="F40" s="269"/>
      <c r="G40" s="266">
        <v>0</v>
      </c>
    </row>
    <row r="41" spans="1:7" ht="16.5" thickBot="1" x14ac:dyDescent="0.3">
      <c r="A41" s="265" t="s">
        <v>484</v>
      </c>
      <c r="B41" s="268" t="s">
        <v>231</v>
      </c>
      <c r="C41" s="269"/>
      <c r="D41" s="269"/>
      <c r="E41" s="269"/>
      <c r="F41" s="269"/>
      <c r="G41" s="266">
        <v>0</v>
      </c>
    </row>
    <row r="42" spans="1:7" ht="16.5" thickBot="1" x14ac:dyDescent="0.3">
      <c r="A42" s="265" t="s">
        <v>485</v>
      </c>
      <c r="B42" s="268" t="s">
        <v>232</v>
      </c>
      <c r="C42" s="269"/>
      <c r="D42" s="269"/>
      <c r="E42" s="269"/>
      <c r="F42" s="269"/>
      <c r="G42" s="266">
        <v>0</v>
      </c>
    </row>
    <row r="43" spans="1:7" ht="16.5" thickBot="1" x14ac:dyDescent="0.3">
      <c r="A43" s="265" t="s">
        <v>515</v>
      </c>
      <c r="B43" s="268" t="s">
        <v>516</v>
      </c>
      <c r="C43" s="266">
        <v>177804.3</v>
      </c>
      <c r="D43" s="266">
        <v>165103.20000000001</v>
      </c>
      <c r="E43" s="266">
        <v>144082.29999999999</v>
      </c>
      <c r="F43" s="266">
        <v>190896.9</v>
      </c>
      <c r="G43" s="266">
        <v>677886.8</v>
      </c>
    </row>
    <row r="44" spans="1:7" ht="16.5" thickBot="1" x14ac:dyDescent="0.3">
      <c r="A44" s="265" t="s">
        <v>517</v>
      </c>
      <c r="B44" s="268" t="s">
        <v>518</v>
      </c>
      <c r="C44" s="266">
        <v>0</v>
      </c>
      <c r="D44" s="266">
        <v>0</v>
      </c>
      <c r="E44" s="266">
        <v>0</v>
      </c>
      <c r="F44" s="266">
        <v>0</v>
      </c>
      <c r="G44" s="26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63"/>
  <sheetViews>
    <sheetView tabSelected="1" view="pageBreakPreview" topLeftCell="A13" zoomScale="80" zoomScaleNormal="100" zoomScaleSheetLayoutView="80" workbookViewId="0">
      <pane xSplit="3" ySplit="5" topLeftCell="D18" activePane="bottomRight" state="frozen"/>
      <selection activeCell="A13" sqref="A13"/>
      <selection pane="topRight" activeCell="D13" sqref="D13"/>
      <selection pane="bottomLeft" activeCell="A18" sqref="A18"/>
      <selection pane="bottomRight" activeCell="Q77" sqref="Q77"/>
    </sheetView>
  </sheetViews>
  <sheetFormatPr defaultColWidth="10.28515625" defaultRowHeight="15.75" x14ac:dyDescent="0.25"/>
  <cols>
    <col min="1" max="1" width="10.140625" style="292" customWidth="1"/>
    <col min="2" max="2" width="85.28515625" style="288" customWidth="1"/>
    <col min="3" max="3" width="12.28515625" style="289" customWidth="1"/>
    <col min="4" max="4" width="12.85546875" style="289" customWidth="1"/>
    <col min="5" max="5" width="15.28515625" style="290" customWidth="1"/>
    <col min="6" max="10" width="13.28515625" style="302" customWidth="1"/>
    <col min="11" max="11" width="15" style="302" customWidth="1"/>
    <col min="12" max="12" width="16.7109375" style="302" customWidth="1"/>
    <col min="13" max="13" width="14.42578125" style="302" customWidth="1"/>
    <col min="14" max="14" width="15.5703125" style="302" customWidth="1"/>
    <col min="15" max="15" width="13.85546875" style="302" customWidth="1"/>
    <col min="16" max="16" width="16.85546875" style="302" customWidth="1"/>
    <col min="17" max="17" width="15.42578125" style="302" customWidth="1"/>
    <col min="18" max="18" width="16.5703125" style="302" customWidth="1"/>
    <col min="19" max="16384" width="10.28515625" style="302"/>
  </cols>
  <sheetData>
    <row r="1" spans="1:18" ht="15.6" customHeight="1" x14ac:dyDescent="0.25">
      <c r="A1" s="318" t="s">
        <v>1163</v>
      </c>
      <c r="B1" s="318"/>
      <c r="C1" s="318"/>
      <c r="D1" s="318"/>
      <c r="E1" s="318"/>
      <c r="F1" s="318"/>
      <c r="G1" s="318"/>
      <c r="H1" s="318"/>
      <c r="I1" s="318"/>
      <c r="J1" s="318"/>
      <c r="K1" s="318"/>
      <c r="L1" s="318"/>
      <c r="M1" s="318"/>
      <c r="N1" s="318"/>
      <c r="O1" s="318"/>
      <c r="P1" s="318"/>
      <c r="Q1" s="318"/>
      <c r="R1" s="318"/>
    </row>
    <row r="2" spans="1:18" ht="15.6" customHeight="1" x14ac:dyDescent="0.25">
      <c r="A2" s="318"/>
      <c r="B2" s="318"/>
      <c r="C2" s="318"/>
      <c r="D2" s="318"/>
      <c r="E2" s="318"/>
      <c r="F2" s="318"/>
      <c r="G2" s="318"/>
      <c r="H2" s="318"/>
      <c r="I2" s="318"/>
      <c r="J2" s="318"/>
      <c r="K2" s="318"/>
      <c r="L2" s="318"/>
      <c r="M2" s="318"/>
      <c r="N2" s="318"/>
      <c r="O2" s="318"/>
      <c r="P2" s="318"/>
      <c r="Q2" s="318"/>
      <c r="R2" s="318"/>
    </row>
    <row r="4" spans="1:18" ht="21.75" customHeight="1" x14ac:dyDescent="0.25">
      <c r="A4" s="322" t="s">
        <v>1164</v>
      </c>
      <c r="B4" s="322"/>
      <c r="C4" s="322"/>
      <c r="D4" s="322"/>
      <c r="E4" s="322"/>
      <c r="F4" s="322"/>
      <c r="G4" s="322"/>
      <c r="H4" s="322"/>
      <c r="I4" s="322"/>
      <c r="J4" s="322"/>
      <c r="K4" s="322"/>
      <c r="L4" s="322"/>
      <c r="M4" s="322"/>
      <c r="N4" s="322"/>
      <c r="O4" s="322"/>
      <c r="P4" s="322"/>
      <c r="Q4" s="322"/>
      <c r="R4" s="322"/>
    </row>
    <row r="5" spans="1:18" x14ac:dyDescent="0.25">
      <c r="A5" s="323" t="s">
        <v>1143</v>
      </c>
      <c r="B5" s="323"/>
      <c r="C5" s="323"/>
      <c r="D5" s="323"/>
      <c r="E5" s="323"/>
      <c r="F5" s="323"/>
      <c r="G5" s="323"/>
      <c r="H5" s="323"/>
      <c r="I5" s="323"/>
      <c r="J5" s="323"/>
      <c r="K5" s="323"/>
      <c r="L5" s="323"/>
      <c r="M5" s="323"/>
      <c r="N5" s="323"/>
      <c r="O5" s="323"/>
      <c r="P5" s="323"/>
      <c r="Q5" s="323"/>
      <c r="R5" s="323"/>
    </row>
    <row r="6" spans="1:18" ht="31.15" customHeight="1" x14ac:dyDescent="0.25">
      <c r="A6" s="322" t="s">
        <v>1165</v>
      </c>
      <c r="B6" s="322"/>
      <c r="C6" s="322"/>
      <c r="D6" s="322"/>
      <c r="E6" s="322"/>
      <c r="F6" s="322"/>
      <c r="G6" s="322"/>
      <c r="H6" s="322"/>
      <c r="I6" s="322"/>
      <c r="J6" s="322"/>
      <c r="K6" s="322"/>
      <c r="L6" s="322"/>
      <c r="M6" s="322"/>
      <c r="N6" s="322"/>
      <c r="O6" s="322"/>
      <c r="P6" s="322"/>
      <c r="Q6" s="322"/>
      <c r="R6" s="322"/>
    </row>
    <row r="7" spans="1:18" ht="30" customHeight="1" x14ac:dyDescent="0.25">
      <c r="A7" s="322" t="s">
        <v>1166</v>
      </c>
      <c r="B7" s="322"/>
      <c r="C7" s="322"/>
      <c r="D7" s="322"/>
      <c r="E7" s="322"/>
      <c r="F7" s="322"/>
      <c r="G7" s="322"/>
      <c r="H7" s="322"/>
      <c r="I7" s="322"/>
      <c r="J7" s="322"/>
      <c r="K7" s="322"/>
      <c r="L7" s="322"/>
      <c r="M7" s="322"/>
      <c r="N7" s="322"/>
      <c r="O7" s="322"/>
      <c r="P7" s="322"/>
      <c r="Q7" s="322"/>
      <c r="R7" s="322"/>
    </row>
    <row r="8" spans="1:18" ht="18.75" x14ac:dyDescent="0.25">
      <c r="B8" s="294"/>
    </row>
    <row r="9" spans="1:18" ht="24" customHeight="1" x14ac:dyDescent="0.25">
      <c r="A9" s="324" t="s">
        <v>1167</v>
      </c>
      <c r="B9" s="324"/>
      <c r="C9" s="324"/>
      <c r="D9" s="324"/>
      <c r="E9" s="324"/>
      <c r="F9" s="324"/>
      <c r="G9" s="324"/>
      <c r="H9" s="324"/>
      <c r="I9" s="324"/>
      <c r="J9" s="324"/>
      <c r="K9" s="324"/>
      <c r="L9" s="324"/>
      <c r="M9" s="324"/>
      <c r="N9" s="324"/>
      <c r="O9" s="324"/>
      <c r="P9" s="324"/>
      <c r="Q9" s="324"/>
      <c r="R9" s="324"/>
    </row>
    <row r="10" spans="1:18" ht="12.6" customHeight="1" x14ac:dyDescent="0.25">
      <c r="A10" s="325" t="s">
        <v>1144</v>
      </c>
      <c r="B10" s="325"/>
      <c r="C10" s="325"/>
      <c r="D10" s="325"/>
      <c r="E10" s="325"/>
      <c r="F10" s="325"/>
      <c r="G10" s="325"/>
      <c r="H10" s="325"/>
      <c r="I10" s="325"/>
      <c r="J10" s="325"/>
      <c r="K10" s="325"/>
      <c r="L10" s="325"/>
      <c r="M10" s="325"/>
      <c r="N10" s="325"/>
      <c r="O10" s="325"/>
      <c r="P10" s="325"/>
      <c r="Q10" s="325"/>
      <c r="R10" s="325"/>
    </row>
    <row r="11" spans="1:18" x14ac:dyDescent="0.25">
      <c r="A11" s="302"/>
      <c r="B11" s="302"/>
      <c r="C11" s="302"/>
      <c r="D11" s="302"/>
      <c r="E11" s="302"/>
    </row>
    <row r="12" spans="1:18" x14ac:dyDescent="0.25">
      <c r="A12" s="302"/>
      <c r="B12" s="302"/>
      <c r="C12" s="302"/>
      <c r="D12" s="302"/>
      <c r="E12" s="302"/>
    </row>
    <row r="13" spans="1:18" ht="18.75" customHeight="1" x14ac:dyDescent="0.25">
      <c r="A13" s="319" t="s">
        <v>1122</v>
      </c>
      <c r="B13" s="319"/>
      <c r="C13" s="319"/>
      <c r="D13" s="319"/>
      <c r="E13" s="319"/>
      <c r="F13" s="319"/>
      <c r="G13" s="319"/>
      <c r="H13" s="319"/>
      <c r="I13" s="319"/>
      <c r="J13" s="319"/>
      <c r="K13" s="319"/>
      <c r="L13" s="319"/>
      <c r="M13" s="319"/>
      <c r="N13" s="319"/>
      <c r="O13" s="319"/>
      <c r="P13" s="319"/>
      <c r="Q13" s="319"/>
      <c r="R13" s="319"/>
    </row>
    <row r="14" spans="1:18" ht="73.5" customHeight="1" x14ac:dyDescent="0.25">
      <c r="A14" s="327" t="s">
        <v>1125</v>
      </c>
      <c r="B14" s="326" t="s">
        <v>1</v>
      </c>
      <c r="C14" s="326" t="s">
        <v>1126</v>
      </c>
      <c r="D14" s="310" t="s">
        <v>1168</v>
      </c>
      <c r="E14" s="310" t="s">
        <v>1169</v>
      </c>
      <c r="F14" s="310" t="s">
        <v>1170</v>
      </c>
      <c r="G14" s="326" t="s">
        <v>1171</v>
      </c>
      <c r="H14" s="326"/>
      <c r="I14" s="326" t="s">
        <v>1172</v>
      </c>
      <c r="J14" s="326"/>
      <c r="K14" s="320" t="s">
        <v>1173</v>
      </c>
      <c r="L14" s="320"/>
      <c r="M14" s="320" t="s">
        <v>1174</v>
      </c>
      <c r="N14" s="320"/>
      <c r="O14" s="320" t="s">
        <v>1175</v>
      </c>
      <c r="P14" s="320"/>
      <c r="Q14" s="320" t="s">
        <v>519</v>
      </c>
      <c r="R14" s="320"/>
    </row>
    <row r="15" spans="1:18" ht="84.75" customHeight="1" x14ac:dyDescent="0.25">
      <c r="A15" s="327"/>
      <c r="B15" s="326"/>
      <c r="C15" s="326"/>
      <c r="D15" s="303" t="s">
        <v>191</v>
      </c>
      <c r="E15" s="303" t="s">
        <v>191</v>
      </c>
      <c r="F15" s="303" t="s">
        <v>191</v>
      </c>
      <c r="G15" s="303" t="s">
        <v>1080</v>
      </c>
      <c r="H15" s="303" t="s">
        <v>191</v>
      </c>
      <c r="I15" s="303" t="s">
        <v>1080</v>
      </c>
      <c r="J15" s="303" t="s">
        <v>191</v>
      </c>
      <c r="K15" s="309" t="s">
        <v>603</v>
      </c>
      <c r="L15" s="309" t="s">
        <v>733</v>
      </c>
      <c r="M15" s="309" t="s">
        <v>603</v>
      </c>
      <c r="N15" s="309" t="s">
        <v>733</v>
      </c>
      <c r="O15" s="309" t="s">
        <v>603</v>
      </c>
      <c r="P15" s="309" t="s">
        <v>733</v>
      </c>
      <c r="Q15" s="303" t="s">
        <v>1080</v>
      </c>
      <c r="R15" s="303" t="s">
        <v>605</v>
      </c>
    </row>
    <row r="16" spans="1:18" s="300" customFormat="1" x14ac:dyDescent="0.25">
      <c r="A16" s="298">
        <v>1</v>
      </c>
      <c r="B16" s="299">
        <v>2</v>
      </c>
      <c r="C16" s="299">
        <v>3</v>
      </c>
      <c r="D16" s="311" t="s">
        <v>52</v>
      </c>
      <c r="E16" s="311" t="s">
        <v>55</v>
      </c>
      <c r="F16" s="311" t="s">
        <v>1081</v>
      </c>
      <c r="G16" s="311" t="s">
        <v>1082</v>
      </c>
      <c r="H16" s="311" t="s">
        <v>1083</v>
      </c>
      <c r="I16" s="311" t="s">
        <v>1084</v>
      </c>
      <c r="J16" s="311" t="s">
        <v>1085</v>
      </c>
      <c r="K16" s="311" t="s">
        <v>1086</v>
      </c>
      <c r="L16" s="311" t="s">
        <v>1087</v>
      </c>
      <c r="M16" s="311" t="s">
        <v>1088</v>
      </c>
      <c r="N16" s="311" t="s">
        <v>1089</v>
      </c>
      <c r="O16" s="311" t="s">
        <v>1176</v>
      </c>
      <c r="P16" s="311" t="s">
        <v>1177</v>
      </c>
      <c r="Q16" s="298" t="s">
        <v>1090</v>
      </c>
      <c r="R16" s="299">
        <v>6</v>
      </c>
    </row>
    <row r="17" spans="1:18" s="295" customFormat="1" ht="18.75" x14ac:dyDescent="0.25">
      <c r="A17" s="321" t="s">
        <v>1136</v>
      </c>
      <c r="B17" s="321"/>
      <c r="C17" s="321"/>
      <c r="D17" s="321"/>
      <c r="E17" s="321"/>
      <c r="F17" s="321"/>
      <c r="G17" s="321"/>
      <c r="H17" s="321"/>
      <c r="I17" s="321"/>
      <c r="J17" s="321"/>
      <c r="K17" s="321"/>
      <c r="L17" s="321"/>
      <c r="M17" s="321"/>
      <c r="N17" s="321"/>
      <c r="O17" s="321"/>
      <c r="P17" s="321"/>
      <c r="Q17" s="321"/>
      <c r="R17" s="321"/>
    </row>
    <row r="18" spans="1:18" s="295" customFormat="1" x14ac:dyDescent="0.25">
      <c r="A18" s="297" t="s">
        <v>16</v>
      </c>
      <c r="B18" s="293" t="s">
        <v>1135</v>
      </c>
      <c r="C18" s="296" t="s">
        <v>750</v>
      </c>
      <c r="D18" s="306">
        <v>138.85684810474001</v>
      </c>
      <c r="E18" s="306">
        <v>178.161493569877</v>
      </c>
      <c r="F18" s="306">
        <v>191.905700955345</v>
      </c>
      <c r="G18" s="306">
        <v>151.96817999999999</v>
      </c>
      <c r="H18" s="306">
        <v>324.34692000000001</v>
      </c>
      <c r="I18" s="306">
        <v>365.26139999999998</v>
      </c>
      <c r="J18" s="306">
        <v>544.94595988021103</v>
      </c>
      <c r="K18" s="306">
        <v>386.51603</v>
      </c>
      <c r="L18" s="306"/>
      <c r="M18" s="306">
        <v>180.64586</v>
      </c>
      <c r="N18" s="306"/>
      <c r="O18" s="306">
        <v>182.6593</v>
      </c>
      <c r="P18" s="306"/>
      <c r="Q18" s="306">
        <f>G18+I18+K18+M18+O18</f>
        <v>1267.0507700000001</v>
      </c>
      <c r="R18" s="306"/>
    </row>
    <row r="19" spans="1:18" s="295" customFormat="1" x14ac:dyDescent="0.25">
      <c r="A19" s="297" t="s">
        <v>17</v>
      </c>
      <c r="B19" s="282" t="s">
        <v>1009</v>
      </c>
      <c r="C19" s="296" t="s">
        <v>750</v>
      </c>
      <c r="D19" s="306"/>
      <c r="E19" s="306"/>
      <c r="F19" s="306"/>
      <c r="G19" s="306"/>
      <c r="H19" s="306"/>
      <c r="I19" s="306"/>
      <c r="J19" s="306"/>
      <c r="K19" s="306"/>
      <c r="L19" s="306"/>
      <c r="M19" s="306"/>
      <c r="N19" s="306"/>
      <c r="O19" s="306"/>
      <c r="P19" s="306"/>
      <c r="Q19" s="306">
        <f t="shared" ref="Q19:Q81" si="0">G19+I19+K19+M19+O19</f>
        <v>0</v>
      </c>
      <c r="R19" s="306"/>
    </row>
    <row r="20" spans="1:18" s="295" customFormat="1" ht="31.5" x14ac:dyDescent="0.25">
      <c r="A20" s="297" t="s">
        <v>199</v>
      </c>
      <c r="B20" s="283" t="s">
        <v>899</v>
      </c>
      <c r="C20" s="296" t="s">
        <v>750</v>
      </c>
      <c r="D20" s="306"/>
      <c r="E20" s="306"/>
      <c r="F20" s="306"/>
      <c r="G20" s="306"/>
      <c r="H20" s="306"/>
      <c r="I20" s="306"/>
      <c r="J20" s="306"/>
      <c r="K20" s="306"/>
      <c r="L20" s="306"/>
      <c r="M20" s="306"/>
      <c r="N20" s="306"/>
      <c r="O20" s="306"/>
      <c r="P20" s="306"/>
      <c r="Q20" s="306">
        <f t="shared" si="0"/>
        <v>0</v>
      </c>
      <c r="R20" s="306"/>
    </row>
    <row r="21" spans="1:18" s="295" customFormat="1" ht="31.5" x14ac:dyDescent="0.25">
      <c r="A21" s="297" t="s">
        <v>201</v>
      </c>
      <c r="B21" s="283" t="s">
        <v>900</v>
      </c>
      <c r="C21" s="296" t="s">
        <v>750</v>
      </c>
      <c r="D21" s="306"/>
      <c r="E21" s="306"/>
      <c r="F21" s="306"/>
      <c r="G21" s="306"/>
      <c r="H21" s="306"/>
      <c r="I21" s="306"/>
      <c r="J21" s="306"/>
      <c r="K21" s="306"/>
      <c r="L21" s="306"/>
      <c r="M21" s="306"/>
      <c r="N21" s="306"/>
      <c r="O21" s="306"/>
      <c r="P21" s="306"/>
      <c r="Q21" s="306">
        <f t="shared" si="0"/>
        <v>0</v>
      </c>
      <c r="R21" s="306"/>
    </row>
    <row r="22" spans="1:18" s="295" customFormat="1" ht="31.5" x14ac:dyDescent="0.25">
      <c r="A22" s="297" t="s">
        <v>203</v>
      </c>
      <c r="B22" s="283" t="s">
        <v>885</v>
      </c>
      <c r="C22" s="296" t="s">
        <v>750</v>
      </c>
      <c r="D22" s="306"/>
      <c r="E22" s="306"/>
      <c r="F22" s="306"/>
      <c r="G22" s="306"/>
      <c r="H22" s="306"/>
      <c r="I22" s="306"/>
      <c r="J22" s="306"/>
      <c r="K22" s="306"/>
      <c r="L22" s="306"/>
      <c r="M22" s="306"/>
      <c r="N22" s="306"/>
      <c r="O22" s="306"/>
      <c r="P22" s="306"/>
      <c r="Q22" s="306">
        <f t="shared" si="0"/>
        <v>0</v>
      </c>
      <c r="R22" s="306"/>
    </row>
    <row r="23" spans="1:18" s="295" customFormat="1" x14ac:dyDescent="0.25">
      <c r="A23" s="297" t="s">
        <v>18</v>
      </c>
      <c r="B23" s="282" t="s">
        <v>1046</v>
      </c>
      <c r="C23" s="296" t="s">
        <v>750</v>
      </c>
      <c r="D23" s="306"/>
      <c r="E23" s="306"/>
      <c r="F23" s="306"/>
      <c r="G23" s="306"/>
      <c r="H23" s="306"/>
      <c r="I23" s="306"/>
      <c r="J23" s="306"/>
      <c r="K23" s="306"/>
      <c r="L23" s="306"/>
      <c r="M23" s="306"/>
      <c r="N23" s="306"/>
      <c r="O23" s="306"/>
      <c r="P23" s="306"/>
      <c r="Q23" s="306">
        <f t="shared" si="0"/>
        <v>0</v>
      </c>
      <c r="R23" s="306"/>
    </row>
    <row r="24" spans="1:18" s="295" customFormat="1" x14ac:dyDescent="0.25">
      <c r="A24" s="297" t="s">
        <v>21</v>
      </c>
      <c r="B24" s="282" t="s">
        <v>939</v>
      </c>
      <c r="C24" s="296" t="s">
        <v>750</v>
      </c>
      <c r="D24" s="306">
        <f>D18</f>
        <v>138.85684810474001</v>
      </c>
      <c r="E24" s="306">
        <f t="shared" ref="E24:I24" si="1">E18</f>
        <v>178.161493569877</v>
      </c>
      <c r="F24" s="306">
        <f t="shared" si="1"/>
        <v>191.905700955345</v>
      </c>
      <c r="G24" s="306">
        <f t="shared" si="1"/>
        <v>151.96817999999999</v>
      </c>
      <c r="H24" s="306">
        <f>H18</f>
        <v>324.34692000000001</v>
      </c>
      <c r="I24" s="306">
        <f t="shared" si="1"/>
        <v>365.26139999999998</v>
      </c>
      <c r="J24" s="306">
        <f t="shared" ref="J24" si="2">J18</f>
        <v>544.94595988021103</v>
      </c>
      <c r="K24" s="306">
        <f>K18</f>
        <v>386.51603</v>
      </c>
      <c r="L24" s="306"/>
      <c r="M24" s="306">
        <f>M18</f>
        <v>180.64586</v>
      </c>
      <c r="N24" s="306"/>
      <c r="O24" s="306">
        <f>O18</f>
        <v>182.6593</v>
      </c>
      <c r="P24" s="306"/>
      <c r="Q24" s="306">
        <f t="shared" si="0"/>
        <v>1267.0507700000001</v>
      </c>
      <c r="R24" s="306"/>
    </row>
    <row r="25" spans="1:18" s="295" customFormat="1" x14ac:dyDescent="0.25">
      <c r="A25" s="297" t="s">
        <v>37</v>
      </c>
      <c r="B25" s="282" t="s">
        <v>1047</v>
      </c>
      <c r="C25" s="296" t="s">
        <v>750</v>
      </c>
      <c r="D25" s="306"/>
      <c r="E25" s="306"/>
      <c r="F25" s="306"/>
      <c r="G25" s="306"/>
      <c r="H25" s="306"/>
      <c r="I25" s="306"/>
      <c r="J25" s="306"/>
      <c r="K25" s="306"/>
      <c r="L25" s="306"/>
      <c r="M25" s="306"/>
      <c r="N25" s="306"/>
      <c r="O25" s="306"/>
      <c r="P25" s="306"/>
      <c r="Q25" s="306">
        <f t="shared" si="0"/>
        <v>0</v>
      </c>
      <c r="R25" s="306"/>
    </row>
    <row r="26" spans="1:18" s="295" customFormat="1" x14ac:dyDescent="0.25">
      <c r="A26" s="297" t="s">
        <v>72</v>
      </c>
      <c r="B26" s="282" t="s">
        <v>940</v>
      </c>
      <c r="C26" s="296" t="s">
        <v>750</v>
      </c>
      <c r="D26" s="306"/>
      <c r="E26" s="306"/>
      <c r="F26" s="306"/>
      <c r="G26" s="306"/>
      <c r="H26" s="306"/>
      <c r="I26" s="306"/>
      <c r="J26" s="306"/>
      <c r="K26" s="306"/>
      <c r="L26" s="306"/>
      <c r="M26" s="306"/>
      <c r="N26" s="306"/>
      <c r="O26" s="306"/>
      <c r="P26" s="306"/>
      <c r="Q26" s="306">
        <f t="shared" si="0"/>
        <v>0</v>
      </c>
      <c r="R26" s="306"/>
    </row>
    <row r="27" spans="1:18" s="295" customFormat="1" x14ac:dyDescent="0.25">
      <c r="A27" s="297" t="s">
        <v>82</v>
      </c>
      <c r="B27" s="282" t="s">
        <v>941</v>
      </c>
      <c r="C27" s="296" t="s">
        <v>750</v>
      </c>
      <c r="D27" s="306"/>
      <c r="E27" s="306"/>
      <c r="F27" s="306"/>
      <c r="G27" s="306"/>
      <c r="H27" s="306"/>
      <c r="I27" s="306"/>
      <c r="J27" s="306"/>
      <c r="K27" s="306"/>
      <c r="L27" s="306"/>
      <c r="M27" s="306"/>
      <c r="N27" s="306"/>
      <c r="O27" s="306"/>
      <c r="P27" s="306"/>
      <c r="Q27" s="306">
        <f t="shared" si="0"/>
        <v>0</v>
      </c>
      <c r="R27" s="306"/>
    </row>
    <row r="28" spans="1:18" s="295" customFormat="1" x14ac:dyDescent="0.25">
      <c r="A28" s="297" t="s">
        <v>743</v>
      </c>
      <c r="B28" s="282" t="s">
        <v>1054</v>
      </c>
      <c r="C28" s="296" t="s">
        <v>750</v>
      </c>
      <c r="D28" s="306"/>
      <c r="E28" s="306"/>
      <c r="F28" s="306"/>
      <c r="G28" s="306"/>
      <c r="H28" s="306"/>
      <c r="I28" s="306"/>
      <c r="J28" s="306"/>
      <c r="K28" s="306"/>
      <c r="L28" s="306"/>
      <c r="M28" s="306"/>
      <c r="N28" s="306"/>
      <c r="O28" s="306"/>
      <c r="P28" s="306"/>
      <c r="Q28" s="306">
        <f t="shared" si="0"/>
        <v>0</v>
      </c>
      <c r="R28" s="306"/>
    </row>
    <row r="29" spans="1:18" s="295" customFormat="1" ht="31.5" x14ac:dyDescent="0.25">
      <c r="A29" s="297" t="s">
        <v>744</v>
      </c>
      <c r="B29" s="283" t="s">
        <v>819</v>
      </c>
      <c r="C29" s="296" t="s">
        <v>750</v>
      </c>
      <c r="D29" s="306"/>
      <c r="E29" s="306"/>
      <c r="F29" s="306"/>
      <c r="G29" s="306"/>
      <c r="H29" s="306"/>
      <c r="I29" s="306"/>
      <c r="J29" s="306"/>
      <c r="K29" s="306"/>
      <c r="L29" s="306"/>
      <c r="M29" s="306"/>
      <c r="N29" s="306"/>
      <c r="O29" s="306"/>
      <c r="P29" s="306"/>
      <c r="Q29" s="306">
        <f t="shared" si="0"/>
        <v>0</v>
      </c>
      <c r="R29" s="306"/>
    </row>
    <row r="30" spans="1:18" s="295" customFormat="1" x14ac:dyDescent="0.25">
      <c r="A30" s="297" t="s">
        <v>976</v>
      </c>
      <c r="B30" s="284" t="s">
        <v>644</v>
      </c>
      <c r="C30" s="296" t="s">
        <v>750</v>
      </c>
      <c r="D30" s="306"/>
      <c r="E30" s="306"/>
      <c r="F30" s="306"/>
      <c r="G30" s="306"/>
      <c r="H30" s="306"/>
      <c r="I30" s="306"/>
      <c r="J30" s="306"/>
      <c r="K30" s="306"/>
      <c r="L30" s="306"/>
      <c r="M30" s="306"/>
      <c r="N30" s="306"/>
      <c r="O30" s="306"/>
      <c r="P30" s="306"/>
      <c r="Q30" s="306">
        <f t="shared" si="0"/>
        <v>0</v>
      </c>
      <c r="R30" s="306"/>
    </row>
    <row r="31" spans="1:18" s="295" customFormat="1" x14ac:dyDescent="0.25">
      <c r="A31" s="297" t="s">
        <v>977</v>
      </c>
      <c r="B31" s="284" t="s">
        <v>632</v>
      </c>
      <c r="C31" s="296" t="s">
        <v>750</v>
      </c>
      <c r="D31" s="306"/>
      <c r="E31" s="306"/>
      <c r="F31" s="306"/>
      <c r="G31" s="306"/>
      <c r="H31" s="306"/>
      <c r="I31" s="306"/>
      <c r="J31" s="306"/>
      <c r="K31" s="306"/>
      <c r="L31" s="306"/>
      <c r="M31" s="306"/>
      <c r="N31" s="306"/>
      <c r="O31" s="306"/>
      <c r="P31" s="306"/>
      <c r="Q31" s="306">
        <f t="shared" si="0"/>
        <v>0</v>
      </c>
      <c r="R31" s="306"/>
    </row>
    <row r="32" spans="1:18" s="295" customFormat="1" x14ac:dyDescent="0.25">
      <c r="A32" s="297" t="s">
        <v>745</v>
      </c>
      <c r="B32" s="282" t="s">
        <v>942</v>
      </c>
      <c r="C32" s="296" t="s">
        <v>750</v>
      </c>
      <c r="D32" s="306"/>
      <c r="E32" s="306"/>
      <c r="F32" s="306"/>
      <c r="G32" s="306"/>
      <c r="H32" s="306"/>
      <c r="I32" s="306"/>
      <c r="J32" s="306"/>
      <c r="K32" s="306"/>
      <c r="L32" s="306"/>
      <c r="M32" s="306"/>
      <c r="N32" s="306"/>
      <c r="O32" s="306"/>
      <c r="P32" s="306"/>
      <c r="Q32" s="306">
        <f t="shared" si="0"/>
        <v>0</v>
      </c>
      <c r="R32" s="306"/>
    </row>
    <row r="33" spans="1:18" s="295" customFormat="1" ht="31.5" x14ac:dyDescent="0.25">
      <c r="A33" s="297" t="s">
        <v>19</v>
      </c>
      <c r="B33" s="293" t="s">
        <v>1010</v>
      </c>
      <c r="C33" s="296" t="s">
        <v>750</v>
      </c>
      <c r="D33" s="306">
        <f>D48+D57+D63+D64+D70+D73+D80</f>
        <v>138.85726176856821</v>
      </c>
      <c r="E33" s="306">
        <f>E48+E57+E63+E64+E70+E73+E80</f>
        <v>178.16186589380115</v>
      </c>
      <c r="F33" s="306">
        <f>F48+F57+F63+F64+F70+F73+F80</f>
        <v>191.9060706803447</v>
      </c>
      <c r="G33" s="306">
        <f>G48+G57+G63+G64+G70+G73+G80</f>
        <v>151.9684</v>
      </c>
      <c r="H33" s="306">
        <f>H48+H57+H63+H64+H70+H73+H80</f>
        <v>324.34691999999995</v>
      </c>
      <c r="I33" s="306">
        <f>I48+I57+I63+I64+I70+I73+I80</f>
        <v>365.26109899999994</v>
      </c>
      <c r="J33" s="306">
        <f>J48+J57+J63+J64+J70+J73+J80</f>
        <v>544.94596529964417</v>
      </c>
      <c r="K33" s="306">
        <f>K48+K57+K63+K64+K70+K73+K80</f>
        <v>386.51602999999994</v>
      </c>
      <c r="L33" s="306"/>
      <c r="M33" s="306">
        <f>M48+M57+M63+M64+M70+M73+M80</f>
        <v>180.64635999999999</v>
      </c>
      <c r="N33" s="306"/>
      <c r="O33" s="306">
        <f>O48+O57+O63+O64+O70+O73+O80</f>
        <v>182.6593</v>
      </c>
      <c r="P33" s="306"/>
      <c r="Q33" s="306">
        <f t="shared" si="0"/>
        <v>1267.0511889999998</v>
      </c>
      <c r="R33" s="306"/>
    </row>
    <row r="34" spans="1:18" s="295" customFormat="1" x14ac:dyDescent="0.25">
      <c r="A34" s="297" t="s">
        <v>23</v>
      </c>
      <c r="B34" s="282" t="s">
        <v>1009</v>
      </c>
      <c r="C34" s="296" t="s">
        <v>750</v>
      </c>
      <c r="D34" s="306"/>
      <c r="E34" s="306"/>
      <c r="F34" s="306"/>
      <c r="G34" s="306"/>
      <c r="H34" s="306"/>
      <c r="I34" s="306"/>
      <c r="J34" s="306"/>
      <c r="K34" s="306"/>
      <c r="L34" s="306"/>
      <c r="M34" s="306"/>
      <c r="N34" s="306"/>
      <c r="O34" s="306"/>
      <c r="P34" s="306"/>
      <c r="Q34" s="306">
        <f t="shared" si="0"/>
        <v>0</v>
      </c>
      <c r="R34" s="306"/>
    </row>
    <row r="35" spans="1:18" s="295" customFormat="1" ht="31.5" x14ac:dyDescent="0.25">
      <c r="A35" s="297" t="s">
        <v>839</v>
      </c>
      <c r="B35" s="141" t="s">
        <v>899</v>
      </c>
      <c r="C35" s="296" t="s">
        <v>750</v>
      </c>
      <c r="D35" s="306"/>
      <c r="E35" s="306"/>
      <c r="F35" s="306"/>
      <c r="G35" s="306"/>
      <c r="H35" s="306"/>
      <c r="I35" s="306"/>
      <c r="J35" s="306"/>
      <c r="K35" s="306"/>
      <c r="L35" s="306"/>
      <c r="M35" s="306"/>
      <c r="N35" s="306"/>
      <c r="O35" s="306"/>
      <c r="P35" s="306"/>
      <c r="Q35" s="306">
        <f t="shared" si="0"/>
        <v>0</v>
      </c>
      <c r="R35" s="306"/>
    </row>
    <row r="36" spans="1:18" s="295" customFormat="1" ht="31.5" x14ac:dyDescent="0.25">
      <c r="A36" s="297" t="s">
        <v>840</v>
      </c>
      <c r="B36" s="141" t="s">
        <v>900</v>
      </c>
      <c r="C36" s="296" t="s">
        <v>750</v>
      </c>
      <c r="D36" s="306"/>
      <c r="E36" s="306"/>
      <c r="F36" s="306"/>
      <c r="G36" s="306"/>
      <c r="H36" s="306"/>
      <c r="I36" s="306"/>
      <c r="J36" s="306"/>
      <c r="K36" s="306"/>
      <c r="L36" s="306"/>
      <c r="M36" s="306"/>
      <c r="N36" s="306"/>
      <c r="O36" s="306"/>
      <c r="P36" s="306"/>
      <c r="Q36" s="306">
        <f t="shared" si="0"/>
        <v>0</v>
      </c>
      <c r="R36" s="306"/>
    </row>
    <row r="37" spans="1:18" s="295" customFormat="1" ht="31.5" x14ac:dyDescent="0.25">
      <c r="A37" s="297" t="s">
        <v>845</v>
      </c>
      <c r="B37" s="141" t="s">
        <v>885</v>
      </c>
      <c r="C37" s="296" t="s">
        <v>750</v>
      </c>
      <c r="D37" s="306"/>
      <c r="E37" s="306"/>
      <c r="F37" s="306"/>
      <c r="G37" s="306"/>
      <c r="H37" s="306"/>
      <c r="I37" s="306"/>
      <c r="J37" s="306"/>
      <c r="K37" s="306"/>
      <c r="L37" s="306"/>
      <c r="M37" s="306"/>
      <c r="N37" s="306"/>
      <c r="O37" s="306"/>
      <c r="P37" s="306"/>
      <c r="Q37" s="306">
        <f t="shared" si="0"/>
        <v>0</v>
      </c>
      <c r="R37" s="306"/>
    </row>
    <row r="38" spans="1:18" s="295" customFormat="1" x14ac:dyDescent="0.25">
      <c r="A38" s="297" t="s">
        <v>24</v>
      </c>
      <c r="B38" s="282" t="s">
        <v>1046</v>
      </c>
      <c r="C38" s="296" t="s">
        <v>750</v>
      </c>
      <c r="D38" s="306"/>
      <c r="E38" s="306"/>
      <c r="F38" s="306"/>
      <c r="G38" s="306"/>
      <c r="H38" s="306"/>
      <c r="I38" s="306"/>
      <c r="J38" s="306"/>
      <c r="K38" s="306"/>
      <c r="L38" s="306"/>
      <c r="M38" s="306"/>
      <c r="N38" s="306"/>
      <c r="O38" s="306"/>
      <c r="P38" s="306"/>
      <c r="Q38" s="306">
        <f t="shared" si="0"/>
        <v>0</v>
      </c>
      <c r="R38" s="306"/>
    </row>
    <row r="39" spans="1:18" s="295" customFormat="1" x14ac:dyDescent="0.25">
      <c r="A39" s="297" t="s">
        <v>30</v>
      </c>
      <c r="B39" s="282" t="s">
        <v>939</v>
      </c>
      <c r="C39" s="296" t="s">
        <v>750</v>
      </c>
      <c r="D39" s="306">
        <f>D33</f>
        <v>138.85726176856821</v>
      </c>
      <c r="E39" s="306">
        <f t="shared" ref="E39:I39" si="3">E33</f>
        <v>178.16186589380115</v>
      </c>
      <c r="F39" s="306">
        <f>F33</f>
        <v>191.9060706803447</v>
      </c>
      <c r="G39" s="306">
        <f t="shared" si="3"/>
        <v>151.9684</v>
      </c>
      <c r="H39" s="306">
        <f>H33</f>
        <v>324.34691999999995</v>
      </c>
      <c r="I39" s="306">
        <f>I33</f>
        <v>365.26109899999994</v>
      </c>
      <c r="J39" s="306">
        <f>J33</f>
        <v>544.94596529964417</v>
      </c>
      <c r="K39" s="306">
        <f t="shared" ref="K39" si="4">K33</f>
        <v>386.51602999999994</v>
      </c>
      <c r="L39" s="306"/>
      <c r="M39" s="306">
        <f t="shared" ref="M39:O39" si="5">M33</f>
        <v>180.64635999999999</v>
      </c>
      <c r="N39" s="306"/>
      <c r="O39" s="306">
        <f t="shared" si="5"/>
        <v>182.6593</v>
      </c>
      <c r="P39" s="306"/>
      <c r="Q39" s="306">
        <f t="shared" si="0"/>
        <v>1267.0511889999998</v>
      </c>
      <c r="R39" s="306"/>
    </row>
    <row r="40" spans="1:18" s="295" customFormat="1" x14ac:dyDescent="0.25">
      <c r="A40" s="297" t="s">
        <v>38</v>
      </c>
      <c r="B40" s="282" t="s">
        <v>1047</v>
      </c>
      <c r="C40" s="296" t="s">
        <v>750</v>
      </c>
      <c r="D40" s="306"/>
      <c r="E40" s="306"/>
      <c r="F40" s="306"/>
      <c r="G40" s="306"/>
      <c r="H40" s="306"/>
      <c r="I40" s="306"/>
      <c r="J40" s="306"/>
      <c r="K40" s="306"/>
      <c r="L40" s="306"/>
      <c r="M40" s="306"/>
      <c r="N40" s="306"/>
      <c r="O40" s="306"/>
      <c r="P40" s="306"/>
      <c r="Q40" s="306">
        <f t="shared" si="0"/>
        <v>0</v>
      </c>
      <c r="R40" s="306"/>
    </row>
    <row r="41" spans="1:18" s="295" customFormat="1" x14ac:dyDescent="0.25">
      <c r="A41" s="297" t="s">
        <v>39</v>
      </c>
      <c r="B41" s="282" t="s">
        <v>940</v>
      </c>
      <c r="C41" s="296" t="s">
        <v>750</v>
      </c>
      <c r="D41" s="306"/>
      <c r="E41" s="306"/>
      <c r="F41" s="306"/>
      <c r="G41" s="306"/>
      <c r="H41" s="306"/>
      <c r="I41" s="306"/>
      <c r="J41" s="306"/>
      <c r="K41" s="306"/>
      <c r="L41" s="306"/>
      <c r="M41" s="306"/>
      <c r="N41" s="306"/>
      <c r="O41" s="306"/>
      <c r="P41" s="306"/>
      <c r="Q41" s="306">
        <f t="shared" si="0"/>
        <v>0</v>
      </c>
      <c r="R41" s="306"/>
    </row>
    <row r="42" spans="1:18" s="295" customFormat="1" x14ac:dyDescent="0.25">
      <c r="A42" s="297" t="s">
        <v>40</v>
      </c>
      <c r="B42" s="282" t="s">
        <v>941</v>
      </c>
      <c r="C42" s="296" t="s">
        <v>750</v>
      </c>
      <c r="D42" s="306"/>
      <c r="E42" s="306"/>
      <c r="F42" s="306"/>
      <c r="G42" s="306"/>
      <c r="H42" s="306"/>
      <c r="I42" s="306"/>
      <c r="J42" s="306"/>
      <c r="K42" s="306"/>
      <c r="L42" s="306"/>
      <c r="M42" s="306"/>
      <c r="N42" s="306"/>
      <c r="O42" s="306"/>
      <c r="P42" s="306"/>
      <c r="Q42" s="306">
        <f t="shared" si="0"/>
        <v>0</v>
      </c>
      <c r="R42" s="306"/>
    </row>
    <row r="43" spans="1:18" s="295" customFormat="1" x14ac:dyDescent="0.25">
      <c r="A43" s="297" t="s">
        <v>41</v>
      </c>
      <c r="B43" s="282" t="s">
        <v>1054</v>
      </c>
      <c r="C43" s="296" t="s">
        <v>750</v>
      </c>
      <c r="D43" s="306"/>
      <c r="E43" s="306"/>
      <c r="F43" s="306"/>
      <c r="G43" s="306"/>
      <c r="H43" s="306"/>
      <c r="I43" s="306"/>
      <c r="J43" s="306"/>
      <c r="K43" s="306"/>
      <c r="L43" s="306"/>
      <c r="M43" s="306"/>
      <c r="N43" s="306"/>
      <c r="O43" s="306"/>
      <c r="P43" s="306"/>
      <c r="Q43" s="306">
        <f t="shared" si="0"/>
        <v>0</v>
      </c>
      <c r="R43" s="306"/>
    </row>
    <row r="44" spans="1:18" s="295" customFormat="1" ht="31.5" x14ac:dyDescent="0.25">
      <c r="A44" s="297" t="s">
        <v>42</v>
      </c>
      <c r="B44" s="283" t="s">
        <v>819</v>
      </c>
      <c r="C44" s="296" t="s">
        <v>750</v>
      </c>
      <c r="D44" s="306"/>
      <c r="E44" s="306"/>
      <c r="F44" s="306"/>
      <c r="G44" s="306"/>
      <c r="H44" s="306"/>
      <c r="I44" s="306"/>
      <c r="J44" s="306"/>
      <c r="K44" s="306"/>
      <c r="L44" s="306"/>
      <c r="M44" s="306"/>
      <c r="N44" s="306"/>
      <c r="O44" s="306"/>
      <c r="P44" s="306"/>
      <c r="Q44" s="306">
        <f t="shared" si="0"/>
        <v>0</v>
      </c>
      <c r="R44" s="306"/>
    </row>
    <row r="45" spans="1:18" s="295" customFormat="1" x14ac:dyDescent="0.25">
      <c r="A45" s="297" t="s">
        <v>978</v>
      </c>
      <c r="B45" s="141" t="s">
        <v>644</v>
      </c>
      <c r="C45" s="296" t="s">
        <v>750</v>
      </c>
      <c r="D45" s="306"/>
      <c r="E45" s="306"/>
      <c r="F45" s="306"/>
      <c r="G45" s="306"/>
      <c r="H45" s="306"/>
      <c r="I45" s="306"/>
      <c r="J45" s="306"/>
      <c r="K45" s="306"/>
      <c r="L45" s="306"/>
      <c r="M45" s="306"/>
      <c r="N45" s="306"/>
      <c r="O45" s="306"/>
      <c r="P45" s="306"/>
      <c r="Q45" s="306">
        <f t="shared" si="0"/>
        <v>0</v>
      </c>
      <c r="R45" s="306"/>
    </row>
    <row r="46" spans="1:18" s="295" customFormat="1" x14ac:dyDescent="0.25">
      <c r="A46" s="297" t="s">
        <v>979</v>
      </c>
      <c r="B46" s="141" t="s">
        <v>632</v>
      </c>
      <c r="C46" s="296" t="s">
        <v>750</v>
      </c>
      <c r="D46" s="306"/>
      <c r="E46" s="306"/>
      <c r="F46" s="306"/>
      <c r="G46" s="306"/>
      <c r="H46" s="306"/>
      <c r="I46" s="306"/>
      <c r="J46" s="306"/>
      <c r="K46" s="306"/>
      <c r="L46" s="306"/>
      <c r="M46" s="306"/>
      <c r="N46" s="306"/>
      <c r="O46" s="306"/>
      <c r="P46" s="306"/>
      <c r="Q46" s="306">
        <f t="shared" si="0"/>
        <v>0</v>
      </c>
      <c r="R46" s="306"/>
    </row>
    <row r="47" spans="1:18" s="295" customFormat="1" x14ac:dyDescent="0.25">
      <c r="A47" s="297" t="s">
        <v>43</v>
      </c>
      <c r="B47" s="282" t="s">
        <v>942</v>
      </c>
      <c r="C47" s="296" t="s">
        <v>750</v>
      </c>
      <c r="D47" s="306"/>
      <c r="E47" s="306"/>
      <c r="F47" s="306"/>
      <c r="G47" s="306"/>
      <c r="H47" s="306"/>
      <c r="I47" s="306"/>
      <c r="J47" s="306"/>
      <c r="K47" s="306"/>
      <c r="L47" s="306"/>
      <c r="M47" s="306"/>
      <c r="N47" s="306"/>
      <c r="O47" s="306"/>
      <c r="P47" s="306"/>
      <c r="Q47" s="306">
        <f t="shared" si="0"/>
        <v>0</v>
      </c>
      <c r="R47" s="306"/>
    </row>
    <row r="48" spans="1:18" s="295" customFormat="1" x14ac:dyDescent="0.25">
      <c r="A48" s="297" t="s">
        <v>838</v>
      </c>
      <c r="B48" s="285" t="s">
        <v>1011</v>
      </c>
      <c r="C48" s="296" t="s">
        <v>750</v>
      </c>
      <c r="D48" s="306">
        <v>17.5625372754109</v>
      </c>
      <c r="E48" s="306">
        <v>31.695509588505399</v>
      </c>
      <c r="F48" s="306">
        <v>19.422431509999999</v>
      </c>
      <c r="G48" s="306">
        <v>17.330909999999999</v>
      </c>
      <c r="H48" s="306">
        <v>34.623190000000001</v>
      </c>
      <c r="I48" s="306">
        <v>48.46</v>
      </c>
      <c r="J48" s="306">
        <v>86.814395684634505</v>
      </c>
      <c r="K48" s="306">
        <v>51.398060000000001</v>
      </c>
      <c r="L48" s="306"/>
      <c r="M48" s="306">
        <v>18.34845</v>
      </c>
      <c r="N48" s="306"/>
      <c r="O48" s="306">
        <v>18.70074</v>
      </c>
      <c r="P48" s="306"/>
      <c r="Q48" s="306">
        <f t="shared" si="0"/>
        <v>154.23815999999999</v>
      </c>
      <c r="R48" s="306"/>
    </row>
    <row r="49" spans="1:18" s="295" customFormat="1" x14ac:dyDescent="0.25">
      <c r="A49" s="297" t="s">
        <v>839</v>
      </c>
      <c r="B49" s="141" t="s">
        <v>930</v>
      </c>
      <c r="C49" s="296" t="s">
        <v>750</v>
      </c>
      <c r="D49" s="306">
        <v>3.0066054616706599</v>
      </c>
      <c r="E49" s="306">
        <v>2.8877945453862899</v>
      </c>
      <c r="F49" s="306">
        <v>3.2049110000000001</v>
      </c>
      <c r="G49" s="306">
        <v>2.8848799999999999</v>
      </c>
      <c r="H49" s="306">
        <v>2.9873500000000002</v>
      </c>
      <c r="I49" s="306">
        <v>8.0665899999999997</v>
      </c>
      <c r="J49" s="306">
        <v>13.0394412246345</v>
      </c>
      <c r="K49" s="306">
        <v>8.5556599999999996</v>
      </c>
      <c r="L49" s="306"/>
      <c r="M49" s="306">
        <v>3.0542600000000002</v>
      </c>
      <c r="N49" s="306"/>
      <c r="O49" s="306">
        <v>3.1128999999999998</v>
      </c>
      <c r="P49" s="306"/>
      <c r="Q49" s="306">
        <f t="shared" si="0"/>
        <v>25.674289999999999</v>
      </c>
      <c r="R49" s="306"/>
    </row>
    <row r="50" spans="1:18" s="295" customFormat="1" x14ac:dyDescent="0.25">
      <c r="A50" s="297" t="s">
        <v>840</v>
      </c>
      <c r="B50" s="284" t="s">
        <v>1092</v>
      </c>
      <c r="C50" s="296" t="s">
        <v>750</v>
      </c>
      <c r="D50" s="306"/>
      <c r="E50" s="306"/>
      <c r="F50" s="306"/>
      <c r="G50" s="306"/>
      <c r="H50" s="306"/>
      <c r="I50" s="306"/>
      <c r="J50" s="306"/>
      <c r="K50" s="306"/>
      <c r="L50" s="306"/>
      <c r="M50" s="306"/>
      <c r="N50" s="306"/>
      <c r="O50" s="306"/>
      <c r="P50" s="306"/>
      <c r="Q50" s="306">
        <f t="shared" si="0"/>
        <v>0</v>
      </c>
      <c r="R50" s="306"/>
    </row>
    <row r="51" spans="1:18" s="295" customFormat="1" x14ac:dyDescent="0.25">
      <c r="A51" s="297" t="s">
        <v>841</v>
      </c>
      <c r="B51" s="286" t="s">
        <v>646</v>
      </c>
      <c r="C51" s="296" t="s">
        <v>750</v>
      </c>
      <c r="D51" s="306"/>
      <c r="E51" s="306"/>
      <c r="F51" s="306"/>
      <c r="G51" s="306"/>
      <c r="H51" s="306"/>
      <c r="I51" s="306"/>
      <c r="J51" s="306"/>
      <c r="K51" s="306"/>
      <c r="L51" s="306"/>
      <c r="M51" s="306"/>
      <c r="N51" s="306"/>
      <c r="O51" s="306"/>
      <c r="P51" s="306"/>
      <c r="Q51" s="306">
        <f t="shared" si="0"/>
        <v>0</v>
      </c>
      <c r="R51" s="306"/>
    </row>
    <row r="52" spans="1:18" s="295" customFormat="1" ht="31.5" x14ac:dyDescent="0.25">
      <c r="A52" s="297" t="s">
        <v>842</v>
      </c>
      <c r="B52" s="287" t="s">
        <v>520</v>
      </c>
      <c r="C52" s="296" t="s">
        <v>750</v>
      </c>
      <c r="D52" s="306"/>
      <c r="E52" s="306"/>
      <c r="F52" s="306"/>
      <c r="G52" s="306"/>
      <c r="H52" s="306"/>
      <c r="I52" s="306"/>
      <c r="J52" s="306"/>
      <c r="K52" s="306"/>
      <c r="L52" s="306"/>
      <c r="M52" s="306"/>
      <c r="N52" s="306"/>
      <c r="O52" s="306"/>
      <c r="P52" s="306"/>
      <c r="Q52" s="306">
        <f t="shared" si="0"/>
        <v>0</v>
      </c>
      <c r="R52" s="306"/>
    </row>
    <row r="53" spans="1:18" s="295" customFormat="1" x14ac:dyDescent="0.25">
      <c r="A53" s="297" t="s">
        <v>843</v>
      </c>
      <c r="B53" s="287" t="s">
        <v>645</v>
      </c>
      <c r="C53" s="296" t="s">
        <v>750</v>
      </c>
      <c r="D53" s="306"/>
      <c r="E53" s="306"/>
      <c r="F53" s="306"/>
      <c r="G53" s="306"/>
      <c r="H53" s="306"/>
      <c r="I53" s="306"/>
      <c r="J53" s="306"/>
      <c r="K53" s="306"/>
      <c r="L53" s="306"/>
      <c r="M53" s="306"/>
      <c r="N53" s="306"/>
      <c r="O53" s="306"/>
      <c r="P53" s="306"/>
      <c r="Q53" s="306">
        <f t="shared" si="0"/>
        <v>0</v>
      </c>
      <c r="R53" s="306"/>
    </row>
    <row r="54" spans="1:18" s="295" customFormat="1" x14ac:dyDescent="0.25">
      <c r="A54" s="297" t="s">
        <v>844</v>
      </c>
      <c r="B54" s="286" t="s">
        <v>606</v>
      </c>
      <c r="C54" s="296" t="s">
        <v>750</v>
      </c>
      <c r="D54" s="306"/>
      <c r="E54" s="306"/>
      <c r="F54" s="306"/>
      <c r="G54" s="306"/>
      <c r="H54" s="306"/>
      <c r="I54" s="306"/>
      <c r="J54" s="306"/>
      <c r="K54" s="306"/>
      <c r="L54" s="306"/>
      <c r="M54" s="306"/>
      <c r="N54" s="306"/>
      <c r="O54" s="306"/>
      <c r="P54" s="306"/>
      <c r="Q54" s="306">
        <f t="shared" si="0"/>
        <v>0</v>
      </c>
      <c r="R54" s="306"/>
    </row>
    <row r="55" spans="1:18" s="295" customFormat="1" x14ac:dyDescent="0.25">
      <c r="A55" s="297" t="s">
        <v>845</v>
      </c>
      <c r="B55" s="284" t="s">
        <v>931</v>
      </c>
      <c r="C55" s="296" t="s">
        <v>750</v>
      </c>
      <c r="D55" s="306">
        <f>D48-D49</f>
        <v>14.555931813740241</v>
      </c>
      <c r="E55" s="306">
        <f t="shared" ref="E55:J55" si="6">E48-E49</f>
        <v>28.80771504311911</v>
      </c>
      <c r="F55" s="306">
        <f t="shared" si="6"/>
        <v>16.21752051</v>
      </c>
      <c r="G55" s="306">
        <f t="shared" si="6"/>
        <v>14.44603</v>
      </c>
      <c r="H55" s="306">
        <f t="shared" si="6"/>
        <v>31.635840000000002</v>
      </c>
      <c r="I55" s="306">
        <f t="shared" si="6"/>
        <v>40.393410000000003</v>
      </c>
      <c r="J55" s="306">
        <f t="shared" si="6"/>
        <v>73.774954460000004</v>
      </c>
      <c r="K55" s="306">
        <f t="shared" ref="K55" si="7">K48-K49</f>
        <v>42.842399999999998</v>
      </c>
      <c r="L55" s="306"/>
      <c r="M55" s="306">
        <f t="shared" ref="M55:O55" si="8">M48-M49</f>
        <v>15.29419</v>
      </c>
      <c r="N55" s="306"/>
      <c r="O55" s="306">
        <f t="shared" si="8"/>
        <v>15.58784</v>
      </c>
      <c r="P55" s="306"/>
      <c r="Q55" s="306">
        <f t="shared" si="0"/>
        <v>128.56387000000001</v>
      </c>
      <c r="R55" s="306"/>
    </row>
    <row r="56" spans="1:18" s="295" customFormat="1" x14ac:dyDescent="0.25">
      <c r="A56" s="297" t="s">
        <v>846</v>
      </c>
      <c r="B56" s="284" t="s">
        <v>932</v>
      </c>
      <c r="C56" s="296" t="s">
        <v>750</v>
      </c>
      <c r="D56" s="306"/>
      <c r="E56" s="306"/>
      <c r="F56" s="306"/>
      <c r="G56" s="306"/>
      <c r="H56" s="306"/>
      <c r="I56" s="306"/>
      <c r="J56" s="306"/>
      <c r="K56" s="306"/>
      <c r="L56" s="306"/>
      <c r="M56" s="306"/>
      <c r="N56" s="306"/>
      <c r="O56" s="306"/>
      <c r="P56" s="306"/>
      <c r="Q56" s="306">
        <f t="shared" si="0"/>
        <v>0</v>
      </c>
      <c r="R56" s="306"/>
    </row>
    <row r="57" spans="1:18" s="295" customFormat="1" x14ac:dyDescent="0.25">
      <c r="A57" s="297" t="s">
        <v>847</v>
      </c>
      <c r="B57" s="285" t="s">
        <v>1012</v>
      </c>
      <c r="C57" s="296" t="s">
        <v>750</v>
      </c>
      <c r="D57" s="306">
        <v>3.5839237263392199</v>
      </c>
      <c r="E57" s="306">
        <v>4.1343225678632702</v>
      </c>
      <c r="F57" s="306">
        <v>4.3014840000000003</v>
      </c>
      <c r="G57" s="306">
        <v>3.81141</v>
      </c>
      <c r="H57" s="306">
        <v>3.8797600000000001</v>
      </c>
      <c r="I57" s="306">
        <v>10.657310000000001</v>
      </c>
      <c r="J57" s="306">
        <v>27.10344486</v>
      </c>
      <c r="K57" s="306">
        <v>11.30345</v>
      </c>
      <c r="L57" s="306"/>
      <c r="M57" s="306">
        <v>4.0351900000000001</v>
      </c>
      <c r="N57" s="306"/>
      <c r="O57" s="306">
        <v>4.1126699999999996</v>
      </c>
      <c r="P57" s="306"/>
      <c r="Q57" s="306">
        <f t="shared" si="0"/>
        <v>33.920030000000004</v>
      </c>
      <c r="R57" s="306"/>
    </row>
    <row r="58" spans="1:18" s="295" customFormat="1" ht="31.5" x14ac:dyDescent="0.25">
      <c r="A58" s="297" t="s">
        <v>848</v>
      </c>
      <c r="B58" s="141" t="s">
        <v>734</v>
      </c>
      <c r="C58" s="296" t="s">
        <v>750</v>
      </c>
      <c r="D58" s="306"/>
      <c r="E58" s="306"/>
      <c r="F58" s="306"/>
      <c r="G58" s="306"/>
      <c r="H58" s="306"/>
      <c r="I58" s="306"/>
      <c r="J58" s="306"/>
      <c r="K58" s="306"/>
      <c r="L58" s="306"/>
      <c r="M58" s="306"/>
      <c r="N58" s="306"/>
      <c r="O58" s="306"/>
      <c r="P58" s="306"/>
      <c r="Q58" s="306">
        <f t="shared" si="0"/>
        <v>0</v>
      </c>
      <c r="R58" s="306"/>
    </row>
    <row r="59" spans="1:18" s="295" customFormat="1" ht="31.5" x14ac:dyDescent="0.25">
      <c r="A59" s="297" t="s">
        <v>849</v>
      </c>
      <c r="B59" s="141" t="s">
        <v>736</v>
      </c>
      <c r="C59" s="296" t="s">
        <v>750</v>
      </c>
      <c r="D59" s="306"/>
      <c r="E59" s="306"/>
      <c r="F59" s="306"/>
      <c r="G59" s="306"/>
      <c r="H59" s="306"/>
      <c r="I59" s="306"/>
      <c r="J59" s="306"/>
      <c r="K59" s="306"/>
      <c r="L59" s="306"/>
      <c r="M59" s="306"/>
      <c r="N59" s="306"/>
      <c r="O59" s="306"/>
      <c r="P59" s="306"/>
      <c r="Q59" s="306">
        <f t="shared" si="0"/>
        <v>0</v>
      </c>
      <c r="R59" s="306"/>
    </row>
    <row r="60" spans="1:18" s="295" customFormat="1" x14ac:dyDescent="0.25">
      <c r="A60" s="297" t="s">
        <v>850</v>
      </c>
      <c r="B60" s="284" t="s">
        <v>1048</v>
      </c>
      <c r="C60" s="296" t="s">
        <v>750</v>
      </c>
      <c r="D60" s="306"/>
      <c r="E60" s="306"/>
      <c r="F60" s="306"/>
      <c r="G60" s="306"/>
      <c r="H60" s="306"/>
      <c r="I60" s="306"/>
      <c r="J60" s="306"/>
      <c r="K60" s="306"/>
      <c r="L60" s="306"/>
      <c r="M60" s="306"/>
      <c r="N60" s="306"/>
      <c r="O60" s="306"/>
      <c r="P60" s="306"/>
      <c r="Q60" s="306">
        <f t="shared" si="0"/>
        <v>0</v>
      </c>
      <c r="R60" s="306"/>
    </row>
    <row r="61" spans="1:18" s="295" customFormat="1" x14ac:dyDescent="0.25">
      <c r="A61" s="297" t="s">
        <v>851</v>
      </c>
      <c r="B61" s="284" t="s">
        <v>1134</v>
      </c>
      <c r="C61" s="296" t="s">
        <v>750</v>
      </c>
      <c r="D61" s="306"/>
      <c r="E61" s="306"/>
      <c r="F61" s="306"/>
      <c r="G61" s="306"/>
      <c r="H61" s="306"/>
      <c r="I61" s="306"/>
      <c r="J61" s="306"/>
      <c r="K61" s="306"/>
      <c r="L61" s="306"/>
      <c r="M61" s="306"/>
      <c r="N61" s="306"/>
      <c r="O61" s="306"/>
      <c r="P61" s="306"/>
      <c r="Q61" s="306">
        <f t="shared" si="0"/>
        <v>0</v>
      </c>
      <c r="R61" s="306"/>
    </row>
    <row r="62" spans="1:18" s="295" customFormat="1" x14ac:dyDescent="0.25">
      <c r="A62" s="297" t="s">
        <v>852</v>
      </c>
      <c r="B62" s="284" t="s">
        <v>521</v>
      </c>
      <c r="C62" s="296" t="s">
        <v>750</v>
      </c>
      <c r="D62" s="306"/>
      <c r="E62" s="306"/>
      <c r="F62" s="306"/>
      <c r="G62" s="306"/>
      <c r="H62" s="306"/>
      <c r="I62" s="306"/>
      <c r="J62" s="306"/>
      <c r="K62" s="306"/>
      <c r="L62" s="306"/>
      <c r="M62" s="306"/>
      <c r="N62" s="306"/>
      <c r="O62" s="306"/>
      <c r="P62" s="306"/>
      <c r="Q62" s="306">
        <f t="shared" si="0"/>
        <v>0</v>
      </c>
      <c r="R62" s="306"/>
    </row>
    <row r="63" spans="1:18" s="295" customFormat="1" x14ac:dyDescent="0.25">
      <c r="A63" s="297" t="s">
        <v>853</v>
      </c>
      <c r="B63" s="285" t="s">
        <v>822</v>
      </c>
      <c r="C63" s="296" t="s">
        <v>750</v>
      </c>
      <c r="D63" s="306">
        <f>48.9726157601544+14.888</f>
        <v>63.860615760154396</v>
      </c>
      <c r="E63" s="306">
        <f>59.4670287501686+18.078</f>
        <v>77.545028750168598</v>
      </c>
      <c r="F63" s="306">
        <f>64.9299288353447+19.739</f>
        <v>84.668928835344701</v>
      </c>
      <c r="G63" s="306">
        <v>80.495480000000001</v>
      </c>
      <c r="H63" s="306">
        <f>64.423+21.51718</f>
        <v>85.940179999999998</v>
      </c>
      <c r="I63" s="306">
        <f>169.2722+51.45875</f>
        <v>220.73095000000001</v>
      </c>
      <c r="J63" s="306">
        <f>195.630324542168+56.376812</f>
        <v>252.00713654216801</v>
      </c>
      <c r="K63" s="306">
        <f>179.53498+38.03907</f>
        <v>217.57405</v>
      </c>
      <c r="L63" s="306"/>
      <c r="M63" s="306">
        <f>64.09171+19.9581</f>
        <v>84.049810000000008</v>
      </c>
      <c r="N63" s="306"/>
      <c r="O63" s="306">
        <f>19.9581+65.32227</f>
        <v>85.280370000000005</v>
      </c>
      <c r="P63" s="306"/>
      <c r="Q63" s="306">
        <f t="shared" si="0"/>
        <v>688.13066000000003</v>
      </c>
      <c r="R63" s="306"/>
    </row>
    <row r="64" spans="1:18" s="295" customFormat="1" x14ac:dyDescent="0.25">
      <c r="A64" s="297" t="s">
        <v>854</v>
      </c>
      <c r="B64" s="285" t="s">
        <v>1139</v>
      </c>
      <c r="C64" s="296" t="s">
        <v>750</v>
      </c>
      <c r="D64" s="306">
        <v>1.2954505599999999</v>
      </c>
      <c r="E64" s="306">
        <v>3.6989468970741801</v>
      </c>
      <c r="F64" s="306">
        <v>4.1722994299999998</v>
      </c>
      <c r="G64" s="306">
        <v>2.6052</v>
      </c>
      <c r="H64" s="306">
        <v>29.676269999999999</v>
      </c>
      <c r="I64" s="306">
        <v>10.525899000000001</v>
      </c>
      <c r="J64" s="306">
        <v>58.724283149999998</v>
      </c>
      <c r="K64" s="306">
        <v>23.50536</v>
      </c>
      <c r="L64" s="306"/>
      <c r="M64" s="306">
        <v>2.6052</v>
      </c>
      <c r="N64" s="306"/>
      <c r="O64" s="306">
        <v>2.6052</v>
      </c>
      <c r="P64" s="306"/>
      <c r="Q64" s="306">
        <f t="shared" si="0"/>
        <v>41.846858999999995</v>
      </c>
      <c r="R64" s="306"/>
    </row>
    <row r="65" spans="1:18" s="295" customFormat="1" x14ac:dyDescent="0.25">
      <c r="A65" s="297" t="s">
        <v>111</v>
      </c>
      <c r="B65" s="284" t="s">
        <v>1124</v>
      </c>
      <c r="C65" s="296" t="s">
        <v>750</v>
      </c>
      <c r="D65" s="306">
        <f>D64</f>
        <v>1.2954505599999999</v>
      </c>
      <c r="E65" s="306">
        <f t="shared" ref="E65:J65" si="9">E64</f>
        <v>3.6989468970741801</v>
      </c>
      <c r="F65" s="306">
        <f t="shared" si="9"/>
        <v>4.1722994299999998</v>
      </c>
      <c r="G65" s="306">
        <f t="shared" si="9"/>
        <v>2.6052</v>
      </c>
      <c r="H65" s="306">
        <f t="shared" si="9"/>
        <v>29.676269999999999</v>
      </c>
      <c r="I65" s="306">
        <f t="shared" si="9"/>
        <v>10.525899000000001</v>
      </c>
      <c r="J65" s="306">
        <f t="shared" si="9"/>
        <v>58.724283149999998</v>
      </c>
      <c r="K65" s="306">
        <f>K64</f>
        <v>23.50536</v>
      </c>
      <c r="L65" s="306"/>
      <c r="M65" s="306">
        <f>M64</f>
        <v>2.6052</v>
      </c>
      <c r="N65" s="306"/>
      <c r="O65" s="306">
        <f t="shared" ref="O65" si="10">O64</f>
        <v>2.6052</v>
      </c>
      <c r="P65" s="306"/>
      <c r="Q65" s="306">
        <f t="shared" si="0"/>
        <v>41.846858999999995</v>
      </c>
      <c r="R65" s="306"/>
    </row>
    <row r="66" spans="1:18" s="295" customFormat="1" x14ac:dyDescent="0.25">
      <c r="A66" s="297" t="s">
        <v>1093</v>
      </c>
      <c r="B66" s="284" t="s">
        <v>1133</v>
      </c>
      <c r="C66" s="296" t="s">
        <v>750</v>
      </c>
      <c r="D66" s="306"/>
      <c r="E66" s="306"/>
      <c r="F66" s="306"/>
      <c r="G66" s="306"/>
      <c r="H66" s="306"/>
      <c r="I66" s="306"/>
      <c r="J66" s="306"/>
      <c r="K66" s="306"/>
      <c r="L66" s="306"/>
      <c r="M66" s="306"/>
      <c r="N66" s="306"/>
      <c r="O66" s="306"/>
      <c r="P66" s="306"/>
      <c r="Q66" s="306">
        <f t="shared" si="0"/>
        <v>0</v>
      </c>
      <c r="R66" s="306"/>
    </row>
    <row r="67" spans="1:18" s="295" customFormat="1" x14ac:dyDescent="0.25">
      <c r="A67" s="297" t="s">
        <v>1094</v>
      </c>
      <c r="B67" s="284" t="s">
        <v>1127</v>
      </c>
      <c r="C67" s="296" t="s">
        <v>750</v>
      </c>
      <c r="D67" s="306"/>
      <c r="E67" s="306"/>
      <c r="F67" s="306"/>
      <c r="G67" s="306"/>
      <c r="H67" s="306"/>
      <c r="I67" s="306"/>
      <c r="J67" s="306"/>
      <c r="K67" s="306"/>
      <c r="L67" s="306"/>
      <c r="M67" s="306"/>
      <c r="N67" s="306"/>
      <c r="O67" s="306"/>
      <c r="P67" s="306"/>
      <c r="Q67" s="306">
        <f t="shared" si="0"/>
        <v>0</v>
      </c>
      <c r="R67" s="306"/>
    </row>
    <row r="68" spans="1:18" s="295" customFormat="1" x14ac:dyDescent="0.25">
      <c r="A68" s="297" t="s">
        <v>1095</v>
      </c>
      <c r="B68" s="284" t="s">
        <v>1132</v>
      </c>
      <c r="C68" s="296" t="s">
        <v>750</v>
      </c>
      <c r="D68" s="306"/>
      <c r="E68" s="306"/>
      <c r="F68" s="306"/>
      <c r="G68" s="306"/>
      <c r="H68" s="306"/>
      <c r="I68" s="306"/>
      <c r="J68" s="306"/>
      <c r="K68" s="306"/>
      <c r="L68" s="306"/>
      <c r="M68" s="306"/>
      <c r="N68" s="306"/>
      <c r="O68" s="306"/>
      <c r="P68" s="306"/>
      <c r="Q68" s="306">
        <f t="shared" si="0"/>
        <v>0</v>
      </c>
      <c r="R68" s="306"/>
    </row>
    <row r="69" spans="1:18" s="295" customFormat="1" x14ac:dyDescent="0.25">
      <c r="A69" s="297" t="s">
        <v>1096</v>
      </c>
      <c r="B69" s="284" t="s">
        <v>1097</v>
      </c>
      <c r="C69" s="296" t="s">
        <v>750</v>
      </c>
      <c r="D69" s="306"/>
      <c r="E69" s="306"/>
      <c r="F69" s="306"/>
      <c r="G69" s="306"/>
      <c r="H69" s="306"/>
      <c r="I69" s="306"/>
      <c r="J69" s="306"/>
      <c r="K69" s="306"/>
      <c r="L69" s="306"/>
      <c r="M69" s="306"/>
      <c r="N69" s="306"/>
      <c r="O69" s="306"/>
      <c r="P69" s="306"/>
      <c r="Q69" s="306">
        <f t="shared" si="0"/>
        <v>0</v>
      </c>
      <c r="R69" s="306"/>
    </row>
    <row r="70" spans="1:18" s="295" customFormat="1" x14ac:dyDescent="0.25">
      <c r="A70" s="297" t="s">
        <v>855</v>
      </c>
      <c r="B70" s="285" t="s">
        <v>1013</v>
      </c>
      <c r="C70" s="296" t="s">
        <v>750</v>
      </c>
      <c r="D70" s="306">
        <v>1.1781E-2</v>
      </c>
      <c r="E70" s="306">
        <f>8.23768639501204/1000</f>
        <v>8.2376863950120397E-3</v>
      </c>
      <c r="F70" s="306">
        <f>19.027/1000</f>
        <v>1.9027000000000002E-2</v>
      </c>
      <c r="G70" s="306">
        <v>1.37E-2</v>
      </c>
      <c r="H70" s="306">
        <f>H71+H72</f>
        <v>10.087729999999999</v>
      </c>
      <c r="I70" s="306">
        <v>1.7860000000000001E-2</v>
      </c>
      <c r="J70" s="306">
        <f>J71+J72</f>
        <v>18.282983000000002</v>
      </c>
      <c r="K70" s="306">
        <f>K71+K72</f>
        <v>14.59295</v>
      </c>
      <c r="L70" s="306"/>
      <c r="M70" s="306">
        <v>1.37E-2</v>
      </c>
      <c r="N70" s="306"/>
      <c r="O70" s="306">
        <v>1.37E-2</v>
      </c>
      <c r="P70" s="306"/>
      <c r="Q70" s="306">
        <f t="shared" si="0"/>
        <v>14.651910000000001</v>
      </c>
      <c r="R70" s="306"/>
    </row>
    <row r="71" spans="1:18" s="295" customFormat="1" x14ac:dyDescent="0.25">
      <c r="A71" s="297" t="s">
        <v>113</v>
      </c>
      <c r="B71" s="284" t="s">
        <v>798</v>
      </c>
      <c r="C71" s="296" t="s">
        <v>750</v>
      </c>
      <c r="D71" s="306"/>
      <c r="E71" s="306"/>
      <c r="F71" s="306"/>
      <c r="G71" s="306"/>
      <c r="H71" s="306">
        <v>10.071149999999999</v>
      </c>
      <c r="I71" s="306"/>
      <c r="J71" s="306">
        <v>18.260843000000001</v>
      </c>
      <c r="K71" s="306">
        <v>14.576370000000001</v>
      </c>
      <c r="L71" s="306"/>
      <c r="M71" s="306"/>
      <c r="N71" s="306"/>
      <c r="O71" s="306"/>
      <c r="P71" s="306"/>
      <c r="Q71" s="306">
        <f t="shared" si="0"/>
        <v>14.576370000000001</v>
      </c>
      <c r="R71" s="306"/>
    </row>
    <row r="72" spans="1:18" s="295" customFormat="1" x14ac:dyDescent="0.25">
      <c r="A72" s="297" t="s">
        <v>795</v>
      </c>
      <c r="B72" s="284" t="s">
        <v>64</v>
      </c>
      <c r="C72" s="296" t="s">
        <v>750</v>
      </c>
      <c r="D72" s="306">
        <f>D70</f>
        <v>1.1781E-2</v>
      </c>
      <c r="E72" s="306">
        <f t="shared" ref="E72:F72" si="11">E70</f>
        <v>8.2376863950120397E-3</v>
      </c>
      <c r="F72" s="306">
        <f t="shared" si="11"/>
        <v>1.9027000000000002E-2</v>
      </c>
      <c r="G72" s="306">
        <v>1.37E-2</v>
      </c>
      <c r="H72" s="306">
        <v>1.6579999999999998E-2</v>
      </c>
      <c r="I72" s="306">
        <v>1.7860000000000001E-2</v>
      </c>
      <c r="J72" s="306">
        <f>22.14/1000</f>
        <v>2.214E-2</v>
      </c>
      <c r="K72" s="306">
        <f>16.58/1000</f>
        <v>1.6579999999999998E-2</v>
      </c>
      <c r="L72" s="306"/>
      <c r="M72" s="306">
        <f>M70</f>
        <v>1.37E-2</v>
      </c>
      <c r="N72" s="306"/>
      <c r="O72" s="306">
        <f>O70</f>
        <v>1.37E-2</v>
      </c>
      <c r="P72" s="306"/>
      <c r="Q72" s="306">
        <f t="shared" si="0"/>
        <v>7.554000000000001E-2</v>
      </c>
      <c r="R72" s="306"/>
    </row>
    <row r="73" spans="1:18" s="295" customFormat="1" x14ac:dyDescent="0.25">
      <c r="A73" s="297" t="s">
        <v>856</v>
      </c>
      <c r="B73" s="285" t="s">
        <v>1014</v>
      </c>
      <c r="C73" s="296" t="s">
        <v>750</v>
      </c>
      <c r="D73" s="306">
        <f>D75+D76</f>
        <v>41.2449534466637</v>
      </c>
      <c r="E73" s="306">
        <f>E75+E76</f>
        <v>46.347820403794699</v>
      </c>
      <c r="F73" s="306">
        <f>F75+F76</f>
        <v>69.254899905000002</v>
      </c>
      <c r="G73" s="306">
        <f>G75+G76</f>
        <v>43.994700000000002</v>
      </c>
      <c r="H73" s="306">
        <f t="shared" ref="E73:I73" si="12">H75+H76</f>
        <v>144.14448999999999</v>
      </c>
      <c r="I73" s="306">
        <f t="shared" si="12"/>
        <v>64.475749999999991</v>
      </c>
      <c r="J73" s="306">
        <f>J75+J76</f>
        <v>76.849756199433102</v>
      </c>
      <c r="K73" s="306">
        <f>K75+K76</f>
        <v>57.118700000000004</v>
      </c>
      <c r="L73" s="306"/>
      <c r="M73" s="306">
        <f>M75+M76</f>
        <v>67.658770000000004</v>
      </c>
      <c r="N73" s="306"/>
      <c r="O73" s="306">
        <f>O75+O76</f>
        <v>67.935819999999993</v>
      </c>
      <c r="P73" s="306"/>
      <c r="Q73" s="306">
        <f t="shared" si="0"/>
        <v>301.18374</v>
      </c>
      <c r="R73" s="306"/>
    </row>
    <row r="74" spans="1:18" s="295" customFormat="1" x14ac:dyDescent="0.25">
      <c r="A74" s="297" t="s">
        <v>857</v>
      </c>
      <c r="B74" s="284" t="s">
        <v>522</v>
      </c>
      <c r="C74" s="296" t="s">
        <v>750</v>
      </c>
      <c r="D74" s="306"/>
      <c r="E74" s="306"/>
      <c r="F74" s="306"/>
      <c r="G74" s="306"/>
      <c r="H74" s="306"/>
      <c r="I74" s="306"/>
      <c r="J74" s="306"/>
      <c r="K74" s="306"/>
      <c r="L74" s="306"/>
      <c r="M74" s="306"/>
      <c r="N74" s="306"/>
      <c r="O74" s="306"/>
      <c r="P74" s="306"/>
      <c r="Q74" s="306">
        <f t="shared" si="0"/>
        <v>0</v>
      </c>
      <c r="R74" s="306"/>
    </row>
    <row r="75" spans="1:18" s="295" customFormat="1" ht="15.75" customHeight="1" x14ac:dyDescent="0.25">
      <c r="A75" s="297" t="s">
        <v>858</v>
      </c>
      <c r="B75" s="284" t="s">
        <v>523</v>
      </c>
      <c r="C75" s="296" t="s">
        <v>750</v>
      </c>
      <c r="D75" s="306">
        <f>10.6599534466637</f>
        <v>10.6599534466637</v>
      </c>
      <c r="E75" s="306">
        <v>13.783820403794699</v>
      </c>
      <c r="F75" s="306">
        <v>12.37691538</v>
      </c>
      <c r="G75" s="306">
        <v>8.3466799999999992</v>
      </c>
      <c r="H75" s="306">
        <v>59.149290000000001</v>
      </c>
      <c r="I75" s="306">
        <v>0</v>
      </c>
      <c r="J75" s="306">
        <v>20.399946199433099</v>
      </c>
      <c r="K75" s="306">
        <f>25.83/1000</f>
        <v>2.5829999999999999E-2</v>
      </c>
      <c r="L75" s="306"/>
      <c r="M75" s="306">
        <v>8.3466799999999992</v>
      </c>
      <c r="N75" s="306"/>
      <c r="O75" s="306">
        <v>8.3466799999999992</v>
      </c>
      <c r="P75" s="306"/>
      <c r="Q75" s="306">
        <f t="shared" si="0"/>
        <v>25.065869999999997</v>
      </c>
      <c r="R75" s="306"/>
    </row>
    <row r="76" spans="1:18" s="295" customFormat="1" x14ac:dyDescent="0.25">
      <c r="A76" s="297" t="s">
        <v>859</v>
      </c>
      <c r="B76" s="284" t="s">
        <v>524</v>
      </c>
      <c r="C76" s="296" t="s">
        <v>750</v>
      </c>
      <c r="D76" s="306">
        <f>4.243+24.08+2.262</f>
        <v>30.585000000000001</v>
      </c>
      <c r="E76" s="306">
        <f>0.371+25.659+9.94-3.406</f>
        <v>32.564</v>
      </c>
      <c r="F76" s="306">
        <f>26.836984525+8.793+9.572+11.676</f>
        <v>56.877984525000002</v>
      </c>
      <c r="G76" s="306">
        <f>29.392+5.903+0.281+12.4353-3.77028-13.5+4.907</f>
        <v>35.648020000000002</v>
      </c>
      <c r="H76" s="306">
        <f>0.29396+7.50222+27.90608+12.4353+8.60798+21.87466+3.375+3</f>
        <v>84.995199999999997</v>
      </c>
      <c r="I76" s="306">
        <f>0.7846+16.50677+21.59834+11.52441-2.697+13.18213+3.5765</f>
        <v>64.475749999999991</v>
      </c>
      <c r="J76" s="306">
        <v>56.449809999999999</v>
      </c>
      <c r="K76" s="306">
        <f>29.50851+28.39637+0.83216+17.50754+7.65569+8.96556-35.77296</f>
        <v>57.092870000000005</v>
      </c>
      <c r="L76" s="306"/>
      <c r="M76" s="306">
        <f>0.297+6.24997+12.4353+7.1407+29.39212+3.797</f>
        <v>59.312089999999998</v>
      </c>
      <c r="N76" s="306"/>
      <c r="O76" s="306">
        <f>0.30278+6.36997+12.4353+7.1407+29.39212+3.94827</f>
        <v>59.589139999999993</v>
      </c>
      <c r="P76" s="306"/>
      <c r="Q76" s="306">
        <f t="shared" si="0"/>
        <v>276.11786999999998</v>
      </c>
      <c r="R76" s="306"/>
    </row>
    <row r="77" spans="1:18" s="295" customFormat="1" x14ac:dyDescent="0.25">
      <c r="A77" s="297" t="s">
        <v>860</v>
      </c>
      <c r="B77" s="285" t="s">
        <v>865</v>
      </c>
      <c r="C77" s="296" t="s">
        <v>286</v>
      </c>
      <c r="D77" s="306" t="s">
        <v>590</v>
      </c>
      <c r="E77" s="306" t="s">
        <v>590</v>
      </c>
      <c r="F77" s="306" t="s">
        <v>590</v>
      </c>
      <c r="G77" s="306" t="s">
        <v>590</v>
      </c>
      <c r="H77" s="306" t="s">
        <v>590</v>
      </c>
      <c r="I77" s="306" t="s">
        <v>590</v>
      </c>
      <c r="J77" s="306" t="s">
        <v>590</v>
      </c>
      <c r="K77" s="306" t="s">
        <v>590</v>
      </c>
      <c r="L77" s="306" t="s">
        <v>590</v>
      </c>
      <c r="M77" s="306" t="s">
        <v>590</v>
      </c>
      <c r="N77" s="306" t="s">
        <v>590</v>
      </c>
      <c r="O77" s="306" t="s">
        <v>590</v>
      </c>
      <c r="P77" s="306" t="s">
        <v>590</v>
      </c>
      <c r="Q77" s="306" t="s">
        <v>590</v>
      </c>
      <c r="R77" s="306" t="s">
        <v>590</v>
      </c>
    </row>
    <row r="78" spans="1:18" s="295" customFormat="1" x14ac:dyDescent="0.25">
      <c r="A78" s="297" t="s">
        <v>861</v>
      </c>
      <c r="B78" s="284" t="s">
        <v>65</v>
      </c>
      <c r="C78" s="296" t="s">
        <v>750</v>
      </c>
      <c r="D78" s="306"/>
      <c r="E78" s="306"/>
      <c r="F78" s="306"/>
      <c r="G78" s="306"/>
      <c r="H78" s="306"/>
      <c r="I78" s="306"/>
      <c r="J78" s="306"/>
      <c r="K78" s="306"/>
      <c r="L78" s="306"/>
      <c r="M78" s="306"/>
      <c r="N78" s="306"/>
      <c r="O78" s="306"/>
      <c r="P78" s="306"/>
      <c r="Q78" s="306">
        <f t="shared" si="0"/>
        <v>0</v>
      </c>
      <c r="R78" s="306"/>
    </row>
    <row r="79" spans="1:18" s="295" customFormat="1" x14ac:dyDescent="0.25">
      <c r="A79" s="297" t="s">
        <v>862</v>
      </c>
      <c r="B79" s="284" t="s">
        <v>66</v>
      </c>
      <c r="C79" s="296" t="s">
        <v>750</v>
      </c>
      <c r="D79" s="306"/>
      <c r="E79" s="306"/>
      <c r="F79" s="306"/>
      <c r="G79" s="306"/>
      <c r="H79" s="306"/>
      <c r="I79" s="306"/>
      <c r="J79" s="306"/>
      <c r="K79" s="306"/>
      <c r="L79" s="306"/>
      <c r="M79" s="306"/>
      <c r="N79" s="306"/>
      <c r="O79" s="306"/>
      <c r="P79" s="306"/>
      <c r="Q79" s="306">
        <f t="shared" si="0"/>
        <v>0</v>
      </c>
      <c r="R79" s="306"/>
    </row>
    <row r="80" spans="1:18" s="295" customFormat="1" x14ac:dyDescent="0.25">
      <c r="A80" s="297" t="s">
        <v>863</v>
      </c>
      <c r="B80" s="284" t="s">
        <v>9</v>
      </c>
      <c r="C80" s="296" t="s">
        <v>750</v>
      </c>
      <c r="D80" s="306">
        <v>11.298</v>
      </c>
      <c r="E80" s="306">
        <v>14.731999999999999</v>
      </c>
      <c r="F80" s="306">
        <v>10.067</v>
      </c>
      <c r="G80" s="306">
        <v>3.7170000000000001</v>
      </c>
      <c r="H80" s="306">
        <v>15.9953</v>
      </c>
      <c r="I80" s="306">
        <v>10.393330000000001</v>
      </c>
      <c r="J80" s="306">
        <v>25.1639658634085</v>
      </c>
      <c r="K80" s="306">
        <v>11.02346</v>
      </c>
      <c r="L80" s="306"/>
      <c r="M80" s="306">
        <v>3.9352399999999998</v>
      </c>
      <c r="N80" s="306"/>
      <c r="O80" s="306">
        <v>4.0107999999999997</v>
      </c>
      <c r="P80" s="306"/>
      <c r="Q80" s="306">
        <f t="shared" si="0"/>
        <v>33.079830000000001</v>
      </c>
      <c r="R80" s="306"/>
    </row>
    <row r="81" spans="1:18" s="295" customFormat="1" x14ac:dyDescent="0.25">
      <c r="A81" s="297" t="s">
        <v>26</v>
      </c>
      <c r="B81" s="293" t="s">
        <v>1157</v>
      </c>
      <c r="C81" s="296" t="s">
        <v>750</v>
      </c>
      <c r="D81" s="306">
        <f>D18-D33</f>
        <v>-4.1366382819774117E-4</v>
      </c>
      <c r="E81" s="306">
        <f t="shared" ref="D81:I81" si="13">E18-E33</f>
        <v>-3.7232392415376125E-4</v>
      </c>
      <c r="F81" s="306">
        <f t="shared" si="13"/>
        <v>-3.6972499970033823E-4</v>
      </c>
      <c r="G81" s="306">
        <f t="shared" si="13"/>
        <v>-2.2000000001298758E-4</v>
      </c>
      <c r="H81" s="306">
        <f t="shared" si="13"/>
        <v>0</v>
      </c>
      <c r="I81" s="306">
        <f t="shared" si="13"/>
        <v>3.0100000003585592E-4</v>
      </c>
      <c r="J81" s="306">
        <f t="shared" ref="J81:P81" si="14">J18-J33</f>
        <v>-5.4194331369217252E-6</v>
      </c>
      <c r="K81" s="306">
        <f t="shared" si="14"/>
        <v>0</v>
      </c>
      <c r="L81" s="306">
        <f t="shared" si="14"/>
        <v>0</v>
      </c>
      <c r="M81" s="306">
        <f>M18-M33</f>
        <v>-4.9999999998817657E-4</v>
      </c>
      <c r="N81" s="306"/>
      <c r="O81" s="306">
        <f t="shared" si="14"/>
        <v>0</v>
      </c>
      <c r="P81" s="306"/>
      <c r="Q81" s="306">
        <f t="shared" si="0"/>
        <v>-4.1899999996530823E-4</v>
      </c>
      <c r="R81" s="306"/>
    </row>
    <row r="82" spans="1:18" s="295" customFormat="1" x14ac:dyDescent="0.25">
      <c r="A82" s="297" t="s">
        <v>45</v>
      </c>
      <c r="B82" s="282" t="s">
        <v>1009</v>
      </c>
      <c r="C82" s="296" t="s">
        <v>750</v>
      </c>
      <c r="D82" s="306"/>
      <c r="E82" s="306"/>
      <c r="F82" s="306"/>
      <c r="G82" s="306"/>
      <c r="H82" s="306"/>
      <c r="I82" s="306"/>
      <c r="J82" s="306"/>
      <c r="K82" s="306"/>
      <c r="L82" s="306"/>
      <c r="M82" s="306"/>
      <c r="N82" s="306"/>
      <c r="O82" s="306"/>
      <c r="P82" s="306"/>
      <c r="Q82" s="306"/>
      <c r="R82" s="306"/>
    </row>
    <row r="83" spans="1:18" s="295" customFormat="1" ht="31.5" x14ac:dyDescent="0.25">
      <c r="A83" s="297" t="s">
        <v>832</v>
      </c>
      <c r="B83" s="141" t="s">
        <v>899</v>
      </c>
      <c r="C83" s="296" t="s">
        <v>750</v>
      </c>
      <c r="D83" s="306"/>
      <c r="E83" s="306"/>
      <c r="F83" s="306"/>
      <c r="G83" s="306"/>
      <c r="H83" s="306"/>
      <c r="I83" s="306"/>
      <c r="J83" s="306"/>
      <c r="K83" s="306"/>
      <c r="L83" s="306"/>
      <c r="M83" s="306"/>
      <c r="N83" s="306"/>
      <c r="O83" s="306"/>
      <c r="P83" s="306"/>
      <c r="Q83" s="306"/>
      <c r="R83" s="306"/>
    </row>
    <row r="84" spans="1:18" s="295" customFormat="1" ht="31.5" x14ac:dyDescent="0.25">
      <c r="A84" s="297" t="s">
        <v>833</v>
      </c>
      <c r="B84" s="141" t="s">
        <v>900</v>
      </c>
      <c r="C84" s="296" t="s">
        <v>750</v>
      </c>
      <c r="D84" s="306"/>
      <c r="E84" s="306"/>
      <c r="F84" s="306"/>
      <c r="G84" s="306"/>
      <c r="H84" s="306"/>
      <c r="I84" s="306"/>
      <c r="J84" s="306"/>
      <c r="K84" s="306"/>
      <c r="L84" s="306"/>
      <c r="M84" s="306"/>
      <c r="N84" s="306"/>
      <c r="O84" s="306"/>
      <c r="P84" s="306"/>
      <c r="Q84" s="306"/>
      <c r="R84" s="306"/>
    </row>
    <row r="85" spans="1:18" s="295" customFormat="1" ht="31.5" x14ac:dyDescent="0.25">
      <c r="A85" s="297" t="s">
        <v>834</v>
      </c>
      <c r="B85" s="141" t="s">
        <v>885</v>
      </c>
      <c r="C85" s="296" t="s">
        <v>750</v>
      </c>
      <c r="D85" s="306"/>
      <c r="E85" s="306"/>
      <c r="F85" s="306"/>
      <c r="G85" s="306"/>
      <c r="H85" s="306"/>
      <c r="I85" s="306"/>
      <c r="J85" s="306"/>
      <c r="K85" s="306"/>
      <c r="L85" s="306"/>
      <c r="M85" s="306"/>
      <c r="N85" s="306"/>
      <c r="O85" s="306"/>
      <c r="P85" s="306"/>
      <c r="Q85" s="306"/>
      <c r="R85" s="306"/>
    </row>
    <row r="86" spans="1:18" s="295" customFormat="1" x14ac:dyDescent="0.25">
      <c r="A86" s="297" t="s">
        <v>46</v>
      </c>
      <c r="B86" s="282" t="s">
        <v>1046</v>
      </c>
      <c r="C86" s="296" t="s">
        <v>750</v>
      </c>
      <c r="D86" s="306"/>
      <c r="E86" s="306"/>
      <c r="F86" s="306"/>
      <c r="G86" s="306"/>
      <c r="H86" s="306"/>
      <c r="I86" s="306"/>
      <c r="J86" s="306"/>
      <c r="K86" s="306"/>
      <c r="L86" s="306"/>
      <c r="M86" s="306"/>
      <c r="N86" s="306"/>
      <c r="O86" s="306"/>
      <c r="P86" s="306"/>
      <c r="Q86" s="306"/>
      <c r="R86" s="306"/>
    </row>
    <row r="87" spans="1:18" s="295" customFormat="1" x14ac:dyDescent="0.25">
      <c r="A87" s="297" t="s">
        <v>751</v>
      </c>
      <c r="B87" s="282" t="s">
        <v>939</v>
      </c>
      <c r="C87" s="296" t="s">
        <v>750</v>
      </c>
      <c r="D87" s="306"/>
      <c r="E87" s="306"/>
      <c r="F87" s="306"/>
      <c r="G87" s="306"/>
      <c r="H87" s="306"/>
      <c r="I87" s="306"/>
      <c r="J87" s="306"/>
      <c r="K87" s="306"/>
      <c r="L87" s="306"/>
      <c r="M87" s="306"/>
      <c r="N87" s="306"/>
      <c r="O87" s="306"/>
      <c r="P87" s="306"/>
      <c r="Q87" s="306"/>
      <c r="R87" s="306"/>
    </row>
    <row r="88" spans="1:18" s="295" customFormat="1" x14ac:dyDescent="0.25">
      <c r="A88" s="297" t="s">
        <v>752</v>
      </c>
      <c r="B88" s="282" t="s">
        <v>1047</v>
      </c>
      <c r="C88" s="296" t="s">
        <v>750</v>
      </c>
      <c r="D88" s="306"/>
      <c r="E88" s="306"/>
      <c r="F88" s="306"/>
      <c r="G88" s="306"/>
      <c r="H88" s="306"/>
      <c r="I88" s="306"/>
      <c r="J88" s="306"/>
      <c r="K88" s="306"/>
      <c r="L88" s="306"/>
      <c r="M88" s="306"/>
      <c r="N88" s="306"/>
      <c r="O88" s="306"/>
      <c r="P88" s="306"/>
      <c r="Q88" s="306"/>
      <c r="R88" s="306"/>
    </row>
    <row r="89" spans="1:18" s="295" customFormat="1" x14ac:dyDescent="0.25">
      <c r="A89" s="297" t="s">
        <v>753</v>
      </c>
      <c r="B89" s="282" t="s">
        <v>940</v>
      </c>
      <c r="C89" s="296" t="s">
        <v>750</v>
      </c>
      <c r="D89" s="306"/>
      <c r="E89" s="306"/>
      <c r="F89" s="306"/>
      <c r="G89" s="306"/>
      <c r="H89" s="306"/>
      <c r="I89" s="306"/>
      <c r="J89" s="306"/>
      <c r="K89" s="306"/>
      <c r="L89" s="306"/>
      <c r="M89" s="306"/>
      <c r="N89" s="306"/>
      <c r="O89" s="306"/>
      <c r="P89" s="306"/>
      <c r="Q89" s="306"/>
      <c r="R89" s="306"/>
    </row>
    <row r="90" spans="1:18" s="295" customFormat="1" x14ac:dyDescent="0.25">
      <c r="A90" s="297" t="s">
        <v>754</v>
      </c>
      <c r="B90" s="282" t="s">
        <v>941</v>
      </c>
      <c r="C90" s="296" t="s">
        <v>750</v>
      </c>
      <c r="D90" s="306"/>
      <c r="E90" s="306"/>
      <c r="F90" s="306"/>
      <c r="G90" s="306"/>
      <c r="H90" s="306"/>
      <c r="I90" s="306"/>
      <c r="J90" s="306"/>
      <c r="K90" s="306"/>
      <c r="L90" s="306"/>
      <c r="M90" s="306"/>
      <c r="N90" s="306"/>
      <c r="O90" s="306"/>
      <c r="P90" s="306"/>
      <c r="Q90" s="306"/>
      <c r="R90" s="306"/>
    </row>
    <row r="91" spans="1:18" s="295" customFormat="1" x14ac:dyDescent="0.25">
      <c r="A91" s="297" t="s">
        <v>755</v>
      </c>
      <c r="B91" s="282" t="s">
        <v>1054</v>
      </c>
      <c r="C91" s="296" t="s">
        <v>750</v>
      </c>
      <c r="D91" s="306"/>
      <c r="E91" s="306"/>
      <c r="F91" s="306"/>
      <c r="G91" s="306"/>
      <c r="H91" s="306"/>
      <c r="I91" s="306"/>
      <c r="J91" s="306"/>
      <c r="K91" s="306"/>
      <c r="L91" s="306"/>
      <c r="M91" s="306"/>
      <c r="N91" s="306"/>
      <c r="O91" s="306"/>
      <c r="P91" s="306"/>
      <c r="Q91" s="306"/>
      <c r="R91" s="306"/>
    </row>
    <row r="92" spans="1:18" s="295" customFormat="1" ht="31.5" x14ac:dyDescent="0.25">
      <c r="A92" s="297" t="s">
        <v>756</v>
      </c>
      <c r="B92" s="283" t="s">
        <v>819</v>
      </c>
      <c r="C92" s="296" t="s">
        <v>750</v>
      </c>
      <c r="D92" s="306"/>
      <c r="E92" s="306"/>
      <c r="F92" s="306"/>
      <c r="G92" s="306"/>
      <c r="H92" s="306"/>
      <c r="I92" s="306"/>
      <c r="J92" s="306"/>
      <c r="K92" s="306"/>
      <c r="L92" s="306"/>
      <c r="M92" s="306"/>
      <c r="N92" s="306"/>
      <c r="O92" s="306"/>
      <c r="P92" s="306"/>
      <c r="Q92" s="306"/>
      <c r="R92" s="306"/>
    </row>
    <row r="93" spans="1:18" s="295" customFormat="1" x14ac:dyDescent="0.25">
      <c r="A93" s="297" t="s">
        <v>980</v>
      </c>
      <c r="B93" s="141" t="s">
        <v>644</v>
      </c>
      <c r="C93" s="296" t="s">
        <v>750</v>
      </c>
      <c r="D93" s="306"/>
      <c r="E93" s="306"/>
      <c r="F93" s="306"/>
      <c r="G93" s="306"/>
      <c r="H93" s="306"/>
      <c r="I93" s="306"/>
      <c r="J93" s="306"/>
      <c r="K93" s="306"/>
      <c r="L93" s="306"/>
      <c r="M93" s="306"/>
      <c r="N93" s="306"/>
      <c r="O93" s="306"/>
      <c r="P93" s="306"/>
      <c r="Q93" s="306"/>
      <c r="R93" s="306"/>
    </row>
    <row r="94" spans="1:18" s="295" customFormat="1" x14ac:dyDescent="0.25">
      <c r="A94" s="297" t="s">
        <v>981</v>
      </c>
      <c r="B94" s="284" t="s">
        <v>632</v>
      </c>
      <c r="C94" s="296" t="s">
        <v>750</v>
      </c>
      <c r="D94" s="306"/>
      <c r="E94" s="306"/>
      <c r="F94" s="306"/>
      <c r="G94" s="306"/>
      <c r="H94" s="306"/>
      <c r="I94" s="306"/>
      <c r="J94" s="306"/>
      <c r="K94" s="306"/>
      <c r="L94" s="306"/>
      <c r="M94" s="306"/>
      <c r="N94" s="306"/>
      <c r="O94" s="306"/>
      <c r="P94" s="306"/>
      <c r="Q94" s="306"/>
      <c r="R94" s="306"/>
    </row>
    <row r="95" spans="1:18" s="295" customFormat="1" x14ac:dyDescent="0.25">
      <c r="A95" s="297" t="s">
        <v>757</v>
      </c>
      <c r="B95" s="282" t="s">
        <v>942</v>
      </c>
      <c r="C95" s="296" t="s">
        <v>750</v>
      </c>
      <c r="D95" s="306"/>
      <c r="E95" s="306"/>
      <c r="F95" s="306"/>
      <c r="G95" s="306"/>
      <c r="H95" s="306"/>
      <c r="I95" s="306"/>
      <c r="J95" s="306"/>
      <c r="K95" s="306"/>
      <c r="L95" s="306"/>
      <c r="M95" s="306"/>
      <c r="N95" s="306"/>
      <c r="O95" s="306"/>
      <c r="P95" s="306"/>
      <c r="Q95" s="306"/>
      <c r="R95" s="306"/>
    </row>
    <row r="96" spans="1:18" s="295" customFormat="1" x14ac:dyDescent="0.25">
      <c r="A96" s="297" t="s">
        <v>27</v>
      </c>
      <c r="B96" s="293" t="s">
        <v>1158</v>
      </c>
      <c r="C96" s="296" t="s">
        <v>750</v>
      </c>
      <c r="D96" s="306"/>
      <c r="E96" s="306"/>
      <c r="F96" s="306"/>
      <c r="G96" s="306"/>
      <c r="H96" s="306"/>
      <c r="I96" s="306"/>
      <c r="J96" s="306"/>
      <c r="K96" s="306"/>
      <c r="L96" s="306"/>
      <c r="M96" s="306"/>
      <c r="N96" s="306"/>
      <c r="O96" s="306"/>
      <c r="P96" s="306"/>
      <c r="Q96" s="306"/>
      <c r="R96" s="306"/>
    </row>
    <row r="97" spans="1:18" s="295" customFormat="1" x14ac:dyDescent="0.25">
      <c r="A97" s="297" t="s">
        <v>52</v>
      </c>
      <c r="B97" s="283" t="s">
        <v>1015</v>
      </c>
      <c r="C97" s="296" t="s">
        <v>750</v>
      </c>
      <c r="D97" s="306"/>
      <c r="E97" s="306"/>
      <c r="F97" s="306"/>
      <c r="G97" s="306"/>
      <c r="H97" s="306"/>
      <c r="I97" s="306"/>
      <c r="J97" s="306"/>
      <c r="K97" s="306"/>
      <c r="L97" s="306"/>
      <c r="M97" s="306"/>
      <c r="N97" s="306"/>
      <c r="O97" s="306"/>
      <c r="P97" s="306"/>
      <c r="Q97" s="306"/>
      <c r="R97" s="306"/>
    </row>
    <row r="98" spans="1:18" s="295" customFormat="1" x14ac:dyDescent="0.25">
      <c r="A98" s="297" t="s">
        <v>53</v>
      </c>
      <c r="B98" s="141" t="s">
        <v>933</v>
      </c>
      <c r="C98" s="296" t="s">
        <v>750</v>
      </c>
      <c r="D98" s="306"/>
      <c r="E98" s="306"/>
      <c r="F98" s="306"/>
      <c r="G98" s="306"/>
      <c r="H98" s="306"/>
      <c r="I98" s="306"/>
      <c r="J98" s="306"/>
      <c r="K98" s="306"/>
      <c r="L98" s="306"/>
      <c r="M98" s="306"/>
      <c r="N98" s="306"/>
      <c r="O98" s="306"/>
      <c r="P98" s="306"/>
      <c r="Q98" s="306"/>
      <c r="R98" s="306"/>
    </row>
    <row r="99" spans="1:18" s="295" customFormat="1" x14ac:dyDescent="0.25">
      <c r="A99" s="297" t="s">
        <v>54</v>
      </c>
      <c r="B99" s="141" t="s">
        <v>934</v>
      </c>
      <c r="C99" s="296" t="s">
        <v>750</v>
      </c>
      <c r="D99" s="306"/>
      <c r="E99" s="306"/>
      <c r="F99" s="306"/>
      <c r="G99" s="306"/>
      <c r="H99" s="306"/>
      <c r="I99" s="306"/>
      <c r="J99" s="306"/>
      <c r="K99" s="306"/>
      <c r="L99" s="306"/>
      <c r="M99" s="306"/>
      <c r="N99" s="306"/>
      <c r="O99" s="306"/>
      <c r="P99" s="306"/>
      <c r="Q99" s="306"/>
      <c r="R99" s="306"/>
    </row>
    <row r="100" spans="1:18" s="295" customFormat="1" x14ac:dyDescent="0.25">
      <c r="A100" s="297" t="s">
        <v>69</v>
      </c>
      <c r="B100" s="141" t="s">
        <v>1016</v>
      </c>
      <c r="C100" s="296" t="s">
        <v>750</v>
      </c>
      <c r="D100" s="306"/>
      <c r="E100" s="306"/>
      <c r="F100" s="306"/>
      <c r="G100" s="306"/>
      <c r="H100" s="306"/>
      <c r="I100" s="306"/>
      <c r="J100" s="306"/>
      <c r="K100" s="306"/>
      <c r="L100" s="306"/>
      <c r="M100" s="306"/>
      <c r="N100" s="306"/>
      <c r="O100" s="306"/>
      <c r="P100" s="306"/>
      <c r="Q100" s="306"/>
      <c r="R100" s="306"/>
    </row>
    <row r="101" spans="1:18" s="295" customFormat="1" x14ac:dyDescent="0.25">
      <c r="A101" s="297" t="s">
        <v>525</v>
      </c>
      <c r="B101" s="286" t="s">
        <v>647</v>
      </c>
      <c r="C101" s="296" t="s">
        <v>750</v>
      </c>
      <c r="D101" s="306"/>
      <c r="E101" s="306"/>
      <c r="F101" s="306"/>
      <c r="G101" s="306"/>
      <c r="H101" s="306"/>
      <c r="I101" s="306"/>
      <c r="J101" s="306"/>
      <c r="K101" s="306"/>
      <c r="L101" s="306"/>
      <c r="M101" s="306"/>
      <c r="N101" s="306"/>
      <c r="O101" s="306"/>
      <c r="P101" s="306"/>
      <c r="Q101" s="306"/>
      <c r="R101" s="306"/>
    </row>
    <row r="102" spans="1:18" s="295" customFormat="1" x14ac:dyDescent="0.25">
      <c r="A102" s="297" t="s">
        <v>70</v>
      </c>
      <c r="B102" s="284" t="s">
        <v>935</v>
      </c>
      <c r="C102" s="296" t="s">
        <v>750</v>
      </c>
      <c r="D102" s="306"/>
      <c r="E102" s="306"/>
      <c r="F102" s="306"/>
      <c r="G102" s="306"/>
      <c r="H102" s="306"/>
      <c r="I102" s="306"/>
      <c r="J102" s="306"/>
      <c r="K102" s="306"/>
      <c r="L102" s="306"/>
      <c r="M102" s="306"/>
      <c r="N102" s="306"/>
      <c r="O102" s="306"/>
      <c r="P102" s="306"/>
      <c r="Q102" s="306"/>
      <c r="R102" s="306"/>
    </row>
    <row r="103" spans="1:18" s="295" customFormat="1" x14ac:dyDescent="0.25">
      <c r="A103" s="297" t="s">
        <v>1099</v>
      </c>
      <c r="B103" s="141" t="s">
        <v>1098</v>
      </c>
      <c r="C103" s="296" t="s">
        <v>750</v>
      </c>
      <c r="D103" s="306"/>
      <c r="E103" s="306"/>
      <c r="F103" s="306"/>
      <c r="G103" s="306"/>
      <c r="H103" s="306"/>
      <c r="I103" s="306"/>
      <c r="J103" s="306"/>
      <c r="K103" s="306"/>
      <c r="L103" s="306"/>
      <c r="M103" s="306"/>
      <c r="N103" s="306"/>
      <c r="O103" s="306"/>
      <c r="P103" s="306"/>
      <c r="Q103" s="306"/>
      <c r="R103" s="306"/>
    </row>
    <row r="104" spans="1:18" s="295" customFormat="1" x14ac:dyDescent="0.25">
      <c r="A104" s="297" t="s">
        <v>1119</v>
      </c>
      <c r="B104" s="141" t="s">
        <v>1100</v>
      </c>
      <c r="C104" s="296" t="s">
        <v>750</v>
      </c>
      <c r="D104" s="306"/>
      <c r="E104" s="306"/>
      <c r="F104" s="306"/>
      <c r="G104" s="306"/>
      <c r="H104" s="306"/>
      <c r="I104" s="306"/>
      <c r="J104" s="306"/>
      <c r="K104" s="306"/>
      <c r="L104" s="306"/>
      <c r="M104" s="306"/>
      <c r="N104" s="306"/>
      <c r="O104" s="306"/>
      <c r="P104" s="306"/>
      <c r="Q104" s="306"/>
      <c r="R104" s="306"/>
    </row>
    <row r="105" spans="1:18" s="295" customFormat="1" x14ac:dyDescent="0.25">
      <c r="A105" s="297" t="s">
        <v>55</v>
      </c>
      <c r="B105" s="285" t="s">
        <v>1014</v>
      </c>
      <c r="C105" s="296" t="s">
        <v>750</v>
      </c>
      <c r="D105" s="306"/>
      <c r="E105" s="306"/>
      <c r="F105" s="306"/>
      <c r="G105" s="306"/>
      <c r="H105" s="306"/>
      <c r="I105" s="306"/>
      <c r="J105" s="306"/>
      <c r="K105" s="306"/>
      <c r="L105" s="306"/>
      <c r="M105" s="306"/>
      <c r="N105" s="306"/>
      <c r="O105" s="306"/>
      <c r="P105" s="306"/>
      <c r="Q105" s="306"/>
      <c r="R105" s="306"/>
    </row>
    <row r="106" spans="1:18" s="295" customFormat="1" x14ac:dyDescent="0.25">
      <c r="A106" s="297" t="s">
        <v>526</v>
      </c>
      <c r="B106" s="284" t="s">
        <v>936</v>
      </c>
      <c r="C106" s="296" t="s">
        <v>750</v>
      </c>
      <c r="D106" s="306"/>
      <c r="E106" s="306"/>
      <c r="F106" s="306"/>
      <c r="G106" s="306"/>
      <c r="H106" s="306"/>
      <c r="I106" s="306"/>
      <c r="J106" s="306"/>
      <c r="K106" s="306"/>
      <c r="L106" s="306"/>
      <c r="M106" s="306"/>
      <c r="N106" s="306"/>
      <c r="O106" s="306"/>
      <c r="P106" s="306"/>
      <c r="Q106" s="306"/>
      <c r="R106" s="306"/>
    </row>
    <row r="107" spans="1:18" s="295" customFormat="1" x14ac:dyDescent="0.25">
      <c r="A107" s="297" t="s">
        <v>527</v>
      </c>
      <c r="B107" s="284" t="s">
        <v>937</v>
      </c>
      <c r="C107" s="296" t="s">
        <v>750</v>
      </c>
      <c r="D107" s="306"/>
      <c r="E107" s="306"/>
      <c r="F107" s="306"/>
      <c r="G107" s="306"/>
      <c r="H107" s="306"/>
      <c r="I107" s="306"/>
      <c r="J107" s="306"/>
      <c r="K107" s="306"/>
      <c r="L107" s="306"/>
      <c r="M107" s="306"/>
      <c r="N107" s="306"/>
      <c r="O107" s="306"/>
      <c r="P107" s="306"/>
      <c r="Q107" s="306"/>
      <c r="R107" s="306"/>
    </row>
    <row r="108" spans="1:18" s="295" customFormat="1" x14ac:dyDescent="0.25">
      <c r="A108" s="297" t="s">
        <v>1101</v>
      </c>
      <c r="B108" s="286" t="s">
        <v>1128</v>
      </c>
      <c r="C108" s="296" t="s">
        <v>750</v>
      </c>
      <c r="D108" s="306"/>
      <c r="E108" s="306"/>
      <c r="F108" s="306"/>
      <c r="G108" s="306"/>
      <c r="H108" s="306"/>
      <c r="I108" s="306"/>
      <c r="J108" s="306"/>
      <c r="K108" s="306"/>
      <c r="L108" s="306"/>
      <c r="M108" s="306"/>
      <c r="N108" s="306"/>
      <c r="O108" s="306"/>
      <c r="P108" s="306"/>
      <c r="Q108" s="306"/>
      <c r="R108" s="306"/>
    </row>
    <row r="109" spans="1:18" s="295" customFormat="1" x14ac:dyDescent="0.25">
      <c r="A109" s="297" t="s">
        <v>528</v>
      </c>
      <c r="B109" s="284" t="s">
        <v>1017</v>
      </c>
      <c r="C109" s="296" t="s">
        <v>750</v>
      </c>
      <c r="D109" s="306"/>
      <c r="E109" s="306"/>
      <c r="F109" s="306"/>
      <c r="G109" s="306"/>
      <c r="H109" s="306"/>
      <c r="I109" s="306"/>
      <c r="J109" s="306"/>
      <c r="K109" s="306"/>
      <c r="L109" s="306"/>
      <c r="M109" s="306"/>
      <c r="N109" s="306"/>
      <c r="O109" s="306"/>
      <c r="P109" s="306"/>
      <c r="Q109" s="306"/>
      <c r="R109" s="306"/>
    </row>
    <row r="110" spans="1:18" s="295" customFormat="1" x14ac:dyDescent="0.25">
      <c r="A110" s="297" t="s">
        <v>529</v>
      </c>
      <c r="B110" s="286" t="s">
        <v>648</v>
      </c>
      <c r="C110" s="296" t="s">
        <v>750</v>
      </c>
      <c r="D110" s="306"/>
      <c r="E110" s="306"/>
      <c r="F110" s="306"/>
      <c r="G110" s="306"/>
      <c r="H110" s="306"/>
      <c r="I110" s="306"/>
      <c r="J110" s="306"/>
      <c r="K110" s="306"/>
      <c r="L110" s="306"/>
      <c r="M110" s="306"/>
      <c r="N110" s="306"/>
      <c r="O110" s="306"/>
      <c r="P110" s="306"/>
      <c r="Q110" s="306"/>
      <c r="R110" s="306"/>
    </row>
    <row r="111" spans="1:18" s="295" customFormat="1" x14ac:dyDescent="0.25">
      <c r="A111" s="297" t="s">
        <v>1102</v>
      </c>
      <c r="B111" s="286" t="s">
        <v>1103</v>
      </c>
      <c r="C111" s="296" t="s">
        <v>750</v>
      </c>
      <c r="D111" s="306"/>
      <c r="E111" s="306"/>
      <c r="F111" s="306"/>
      <c r="G111" s="306"/>
      <c r="H111" s="306"/>
      <c r="I111" s="306"/>
      <c r="J111" s="306"/>
      <c r="K111" s="306"/>
      <c r="L111" s="306"/>
      <c r="M111" s="306"/>
      <c r="N111" s="306"/>
      <c r="O111" s="306"/>
      <c r="P111" s="306"/>
      <c r="Q111" s="306"/>
      <c r="R111" s="306"/>
    </row>
    <row r="112" spans="1:18" s="295" customFormat="1" x14ac:dyDescent="0.25">
      <c r="A112" s="297" t="s">
        <v>530</v>
      </c>
      <c r="B112" s="284" t="s">
        <v>938</v>
      </c>
      <c r="C112" s="296" t="s">
        <v>750</v>
      </c>
      <c r="D112" s="306"/>
      <c r="E112" s="306"/>
      <c r="F112" s="306"/>
      <c r="G112" s="306"/>
      <c r="H112" s="306"/>
      <c r="I112" s="306"/>
      <c r="J112" s="306"/>
      <c r="K112" s="306"/>
      <c r="L112" s="306"/>
      <c r="M112" s="306"/>
      <c r="N112" s="306"/>
      <c r="O112" s="306"/>
      <c r="P112" s="306"/>
      <c r="Q112" s="306"/>
      <c r="R112" s="306"/>
    </row>
    <row r="113" spans="1:18" s="295" customFormat="1" ht="15" customHeight="1" x14ac:dyDescent="0.25">
      <c r="A113" s="297" t="s">
        <v>1105</v>
      </c>
      <c r="B113" s="284" t="s">
        <v>1104</v>
      </c>
      <c r="C113" s="296" t="s">
        <v>750</v>
      </c>
      <c r="D113" s="306"/>
      <c r="E113" s="306"/>
      <c r="F113" s="306"/>
      <c r="G113" s="306"/>
      <c r="H113" s="306"/>
      <c r="I113" s="306"/>
      <c r="J113" s="306"/>
      <c r="K113" s="306"/>
      <c r="L113" s="306"/>
      <c r="M113" s="306"/>
      <c r="N113" s="306"/>
      <c r="O113" s="306"/>
      <c r="P113" s="306"/>
      <c r="Q113" s="306"/>
      <c r="R113" s="306"/>
    </row>
    <row r="114" spans="1:18" s="295" customFormat="1" x14ac:dyDescent="0.25">
      <c r="A114" s="297" t="s">
        <v>1107</v>
      </c>
      <c r="B114" s="284" t="s">
        <v>1106</v>
      </c>
      <c r="C114" s="296" t="s">
        <v>750</v>
      </c>
      <c r="D114" s="306"/>
      <c r="E114" s="306"/>
      <c r="F114" s="306"/>
      <c r="G114" s="306"/>
      <c r="H114" s="306"/>
      <c r="I114" s="306"/>
      <c r="J114" s="306"/>
      <c r="K114" s="306"/>
      <c r="L114" s="306"/>
      <c r="M114" s="306"/>
      <c r="N114" s="306"/>
      <c r="O114" s="306"/>
      <c r="P114" s="306"/>
      <c r="Q114" s="306"/>
      <c r="R114" s="306"/>
    </row>
    <row r="115" spans="1:18" s="295" customFormat="1" x14ac:dyDescent="0.25">
      <c r="A115" s="297" t="s">
        <v>28</v>
      </c>
      <c r="B115" s="293" t="s">
        <v>1159</v>
      </c>
      <c r="C115" s="296" t="s">
        <v>750</v>
      </c>
      <c r="D115" s="306"/>
      <c r="E115" s="306"/>
      <c r="F115" s="306"/>
      <c r="G115" s="306"/>
      <c r="H115" s="306"/>
      <c r="I115" s="306"/>
      <c r="J115" s="306"/>
      <c r="K115" s="306"/>
      <c r="L115" s="306"/>
      <c r="M115" s="306"/>
      <c r="N115" s="306"/>
      <c r="O115" s="306"/>
      <c r="P115" s="306"/>
      <c r="Q115" s="306"/>
      <c r="R115" s="306"/>
    </row>
    <row r="116" spans="1:18" s="295" customFormat="1" x14ac:dyDescent="0.25">
      <c r="A116" s="297" t="s">
        <v>58</v>
      </c>
      <c r="B116" s="283" t="s">
        <v>1009</v>
      </c>
      <c r="C116" s="296" t="s">
        <v>750</v>
      </c>
      <c r="D116" s="306"/>
      <c r="E116" s="306"/>
      <c r="F116" s="306"/>
      <c r="G116" s="306"/>
      <c r="H116" s="306"/>
      <c r="I116" s="306"/>
      <c r="J116" s="306"/>
      <c r="K116" s="306"/>
      <c r="L116" s="306"/>
      <c r="M116" s="306"/>
      <c r="N116" s="306"/>
      <c r="O116" s="306"/>
      <c r="P116" s="306"/>
      <c r="Q116" s="306"/>
      <c r="R116" s="306"/>
    </row>
    <row r="117" spans="1:18" s="295" customFormat="1" ht="31.5" x14ac:dyDescent="0.25">
      <c r="A117" s="297" t="s">
        <v>886</v>
      </c>
      <c r="B117" s="141" t="s">
        <v>899</v>
      </c>
      <c r="C117" s="296" t="s">
        <v>750</v>
      </c>
      <c r="D117" s="306"/>
      <c r="E117" s="306"/>
      <c r="F117" s="306"/>
      <c r="G117" s="306"/>
      <c r="H117" s="306"/>
      <c r="I117" s="306"/>
      <c r="J117" s="306"/>
      <c r="K117" s="306"/>
      <c r="L117" s="306"/>
      <c r="M117" s="306"/>
      <c r="N117" s="306"/>
      <c r="O117" s="306"/>
      <c r="P117" s="306"/>
      <c r="Q117" s="306"/>
      <c r="R117" s="306"/>
    </row>
    <row r="118" spans="1:18" s="295" customFormat="1" ht="31.5" x14ac:dyDescent="0.25">
      <c r="A118" s="297" t="s">
        <v>887</v>
      </c>
      <c r="B118" s="141" t="s">
        <v>900</v>
      </c>
      <c r="C118" s="296" t="s">
        <v>750</v>
      </c>
      <c r="D118" s="306"/>
      <c r="E118" s="306"/>
      <c r="F118" s="306"/>
      <c r="G118" s="306"/>
      <c r="H118" s="306"/>
      <c r="I118" s="306"/>
      <c r="J118" s="306"/>
      <c r="K118" s="306"/>
      <c r="L118" s="306"/>
      <c r="M118" s="306"/>
      <c r="N118" s="306"/>
      <c r="O118" s="306"/>
      <c r="P118" s="306"/>
      <c r="Q118" s="306"/>
      <c r="R118" s="306"/>
    </row>
    <row r="119" spans="1:18" s="295" customFormat="1" ht="31.5" x14ac:dyDescent="0.25">
      <c r="A119" s="297" t="s">
        <v>982</v>
      </c>
      <c r="B119" s="141" t="s">
        <v>885</v>
      </c>
      <c r="C119" s="296" t="s">
        <v>750</v>
      </c>
      <c r="D119" s="306"/>
      <c r="E119" s="307"/>
      <c r="F119" s="307"/>
      <c r="G119" s="307"/>
      <c r="H119" s="306"/>
      <c r="I119" s="307"/>
      <c r="J119" s="307"/>
      <c r="K119" s="307"/>
      <c r="L119" s="307"/>
      <c r="M119" s="307"/>
      <c r="N119" s="307"/>
      <c r="O119" s="307"/>
      <c r="P119" s="307"/>
      <c r="Q119" s="307"/>
      <c r="R119" s="307"/>
    </row>
    <row r="120" spans="1:18" s="295" customFormat="1" x14ac:dyDescent="0.25">
      <c r="A120" s="297" t="s">
        <v>59</v>
      </c>
      <c r="B120" s="282" t="s">
        <v>1046</v>
      </c>
      <c r="C120" s="296" t="s">
        <v>750</v>
      </c>
      <c r="D120" s="306"/>
      <c r="E120" s="307"/>
      <c r="F120" s="307"/>
      <c r="G120" s="307"/>
      <c r="H120" s="306"/>
      <c r="I120" s="307"/>
      <c r="J120" s="307"/>
      <c r="K120" s="307"/>
      <c r="L120" s="307"/>
      <c r="M120" s="307"/>
      <c r="N120" s="307"/>
      <c r="O120" s="307"/>
      <c r="P120" s="307"/>
      <c r="Q120" s="307"/>
      <c r="R120" s="307"/>
    </row>
    <row r="121" spans="1:18" s="295" customFormat="1" x14ac:dyDescent="0.25">
      <c r="A121" s="297" t="s">
        <v>758</v>
      </c>
      <c r="B121" s="282" t="s">
        <v>939</v>
      </c>
      <c r="C121" s="296" t="s">
        <v>750</v>
      </c>
      <c r="D121" s="306"/>
      <c r="E121" s="307"/>
      <c r="F121" s="307"/>
      <c r="G121" s="307"/>
      <c r="H121" s="306"/>
      <c r="I121" s="307"/>
      <c r="J121" s="307"/>
      <c r="K121" s="307"/>
      <c r="L121" s="307"/>
      <c r="M121" s="307"/>
      <c r="N121" s="307"/>
      <c r="O121" s="307"/>
      <c r="P121" s="307"/>
      <c r="Q121" s="307"/>
      <c r="R121" s="307"/>
    </row>
    <row r="122" spans="1:18" s="295" customFormat="1" x14ac:dyDescent="0.25">
      <c r="A122" s="297" t="s">
        <v>759</v>
      </c>
      <c r="B122" s="282" t="s">
        <v>1047</v>
      </c>
      <c r="C122" s="296" t="s">
        <v>750</v>
      </c>
      <c r="D122" s="306"/>
      <c r="E122" s="307"/>
      <c r="F122" s="307"/>
      <c r="G122" s="307"/>
      <c r="H122" s="306"/>
      <c r="I122" s="307"/>
      <c r="J122" s="307"/>
      <c r="K122" s="307"/>
      <c r="L122" s="307"/>
      <c r="M122" s="307"/>
      <c r="N122" s="307"/>
      <c r="O122" s="307"/>
      <c r="P122" s="307"/>
      <c r="Q122" s="307"/>
      <c r="R122" s="307"/>
    </row>
    <row r="123" spans="1:18" s="295" customFormat="1" x14ac:dyDescent="0.25">
      <c r="A123" s="297" t="s">
        <v>760</v>
      </c>
      <c r="B123" s="282" t="s">
        <v>940</v>
      </c>
      <c r="C123" s="296" t="s">
        <v>750</v>
      </c>
      <c r="D123" s="306"/>
      <c r="E123" s="307"/>
      <c r="F123" s="307"/>
      <c r="G123" s="307"/>
      <c r="H123" s="306"/>
      <c r="I123" s="307"/>
      <c r="J123" s="307"/>
      <c r="K123" s="307"/>
      <c r="L123" s="307"/>
      <c r="M123" s="307"/>
      <c r="N123" s="307"/>
      <c r="O123" s="307"/>
      <c r="P123" s="307"/>
      <c r="Q123" s="307"/>
      <c r="R123" s="307"/>
    </row>
    <row r="124" spans="1:18" s="295" customFormat="1" x14ac:dyDescent="0.25">
      <c r="A124" s="297" t="s">
        <v>761</v>
      </c>
      <c r="B124" s="282" t="s">
        <v>941</v>
      </c>
      <c r="C124" s="296" t="s">
        <v>750</v>
      </c>
      <c r="D124" s="306"/>
      <c r="E124" s="307"/>
      <c r="F124" s="307"/>
      <c r="G124" s="307"/>
      <c r="H124" s="306"/>
      <c r="I124" s="307"/>
      <c r="J124" s="307"/>
      <c r="K124" s="307"/>
      <c r="L124" s="307"/>
      <c r="M124" s="307"/>
      <c r="N124" s="307"/>
      <c r="O124" s="307"/>
      <c r="P124" s="307"/>
      <c r="Q124" s="307"/>
      <c r="R124" s="307"/>
    </row>
    <row r="125" spans="1:18" s="295" customFormat="1" x14ac:dyDescent="0.25">
      <c r="A125" s="297" t="s">
        <v>762</v>
      </c>
      <c r="B125" s="282" t="s">
        <v>1054</v>
      </c>
      <c r="C125" s="296" t="s">
        <v>750</v>
      </c>
      <c r="D125" s="306"/>
      <c r="E125" s="307"/>
      <c r="F125" s="307"/>
      <c r="G125" s="307"/>
      <c r="H125" s="306"/>
      <c r="I125" s="307"/>
      <c r="J125" s="307"/>
      <c r="K125" s="307"/>
      <c r="L125" s="307"/>
      <c r="M125" s="307"/>
      <c r="N125" s="307"/>
      <c r="O125" s="307"/>
      <c r="P125" s="307"/>
      <c r="Q125" s="307"/>
      <c r="R125" s="307"/>
    </row>
    <row r="126" spans="1:18" s="295" customFormat="1" ht="31.5" x14ac:dyDescent="0.25">
      <c r="A126" s="297" t="s">
        <v>763</v>
      </c>
      <c r="B126" s="283" t="s">
        <v>819</v>
      </c>
      <c r="C126" s="296" t="s">
        <v>750</v>
      </c>
      <c r="D126" s="306"/>
      <c r="E126" s="307"/>
      <c r="F126" s="307"/>
      <c r="G126" s="307"/>
      <c r="H126" s="306"/>
      <c r="I126" s="307"/>
      <c r="J126" s="307"/>
      <c r="K126" s="307"/>
      <c r="L126" s="307"/>
      <c r="M126" s="307"/>
      <c r="N126" s="307"/>
      <c r="O126" s="307"/>
      <c r="P126" s="307"/>
      <c r="Q126" s="307"/>
      <c r="R126" s="307"/>
    </row>
    <row r="127" spans="1:18" s="295" customFormat="1" x14ac:dyDescent="0.25">
      <c r="A127" s="297" t="s">
        <v>983</v>
      </c>
      <c r="B127" s="284" t="s">
        <v>644</v>
      </c>
      <c r="C127" s="296" t="s">
        <v>750</v>
      </c>
      <c r="D127" s="306"/>
      <c r="E127" s="307"/>
      <c r="F127" s="307"/>
      <c r="G127" s="307"/>
      <c r="H127" s="306"/>
      <c r="I127" s="307"/>
      <c r="J127" s="307"/>
      <c r="K127" s="307"/>
      <c r="L127" s="307"/>
      <c r="M127" s="307"/>
      <c r="N127" s="307"/>
      <c r="O127" s="307"/>
      <c r="P127" s="307"/>
      <c r="Q127" s="307"/>
      <c r="R127" s="307"/>
    </row>
    <row r="128" spans="1:18" s="295" customFormat="1" x14ac:dyDescent="0.25">
      <c r="A128" s="297" t="s">
        <v>984</v>
      </c>
      <c r="B128" s="284" t="s">
        <v>632</v>
      </c>
      <c r="C128" s="296" t="s">
        <v>750</v>
      </c>
      <c r="D128" s="306"/>
      <c r="E128" s="307"/>
      <c r="F128" s="307"/>
      <c r="G128" s="307"/>
      <c r="H128" s="306"/>
      <c r="I128" s="307"/>
      <c r="J128" s="307"/>
      <c r="K128" s="307"/>
      <c r="L128" s="307"/>
      <c r="M128" s="307"/>
      <c r="N128" s="307"/>
      <c r="O128" s="307"/>
      <c r="P128" s="307"/>
      <c r="Q128" s="307"/>
      <c r="R128" s="307"/>
    </row>
    <row r="129" spans="1:18" s="295" customFormat="1" x14ac:dyDescent="0.25">
      <c r="A129" s="297" t="s">
        <v>764</v>
      </c>
      <c r="B129" s="282" t="s">
        <v>942</v>
      </c>
      <c r="C129" s="296" t="s">
        <v>750</v>
      </c>
      <c r="D129" s="306"/>
      <c r="E129" s="307"/>
      <c r="F129" s="307"/>
      <c r="G129" s="307"/>
      <c r="H129" s="306"/>
      <c r="I129" s="307"/>
      <c r="J129" s="307"/>
      <c r="K129" s="307"/>
      <c r="L129" s="307"/>
      <c r="M129" s="307"/>
      <c r="N129" s="307"/>
      <c r="O129" s="307"/>
      <c r="P129" s="307"/>
      <c r="Q129" s="307"/>
      <c r="R129" s="307"/>
    </row>
    <row r="130" spans="1:18" s="295" customFormat="1" x14ac:dyDescent="0.25">
      <c r="A130" s="297" t="s">
        <v>29</v>
      </c>
      <c r="B130" s="293" t="s">
        <v>1018</v>
      </c>
      <c r="C130" s="296" t="s">
        <v>750</v>
      </c>
      <c r="D130" s="306"/>
      <c r="E130" s="307"/>
      <c r="F130" s="307"/>
      <c r="G130" s="307"/>
      <c r="H130" s="306"/>
      <c r="I130" s="307"/>
      <c r="J130" s="307"/>
      <c r="K130" s="307"/>
      <c r="L130" s="307"/>
      <c r="M130" s="307"/>
      <c r="N130" s="307"/>
      <c r="O130" s="307"/>
      <c r="P130" s="307"/>
      <c r="Q130" s="307"/>
      <c r="R130" s="307"/>
    </row>
    <row r="131" spans="1:18" s="295" customFormat="1" x14ac:dyDescent="0.25">
      <c r="A131" s="297" t="s">
        <v>25</v>
      </c>
      <c r="B131" s="282" t="s">
        <v>1009</v>
      </c>
      <c r="C131" s="296" t="s">
        <v>750</v>
      </c>
      <c r="D131" s="306"/>
      <c r="E131" s="307"/>
      <c r="F131" s="307"/>
      <c r="G131" s="307"/>
      <c r="H131" s="306"/>
      <c r="I131" s="307"/>
      <c r="J131" s="307"/>
      <c r="K131" s="307"/>
      <c r="L131" s="307"/>
      <c r="M131" s="307"/>
      <c r="N131" s="307"/>
      <c r="O131" s="307"/>
      <c r="P131" s="307"/>
      <c r="Q131" s="307"/>
      <c r="R131" s="307"/>
    </row>
    <row r="132" spans="1:18" s="295" customFormat="1" ht="31.5" x14ac:dyDescent="0.25">
      <c r="A132" s="297" t="s">
        <v>1006</v>
      </c>
      <c r="B132" s="141" t="s">
        <v>899</v>
      </c>
      <c r="C132" s="296" t="s">
        <v>750</v>
      </c>
      <c r="D132" s="306"/>
      <c r="E132" s="307"/>
      <c r="F132" s="307"/>
      <c r="G132" s="307"/>
      <c r="H132" s="306"/>
      <c r="I132" s="307"/>
      <c r="J132" s="307"/>
      <c r="K132" s="307"/>
      <c r="L132" s="307"/>
      <c r="M132" s="307"/>
      <c r="N132" s="307"/>
      <c r="O132" s="307"/>
      <c r="P132" s="307"/>
      <c r="Q132" s="307"/>
      <c r="R132" s="307"/>
    </row>
    <row r="133" spans="1:18" s="295" customFormat="1" ht="31.5" x14ac:dyDescent="0.25">
      <c r="A133" s="297" t="s">
        <v>1007</v>
      </c>
      <c r="B133" s="141" t="s">
        <v>900</v>
      </c>
      <c r="C133" s="296" t="s">
        <v>750</v>
      </c>
      <c r="D133" s="306"/>
      <c r="E133" s="307"/>
      <c r="F133" s="307"/>
      <c r="G133" s="307"/>
      <c r="H133" s="306"/>
      <c r="I133" s="307"/>
      <c r="J133" s="307"/>
      <c r="K133" s="307"/>
      <c r="L133" s="307"/>
      <c r="M133" s="307"/>
      <c r="N133" s="307"/>
      <c r="O133" s="307"/>
      <c r="P133" s="307"/>
      <c r="Q133" s="307"/>
      <c r="R133" s="307"/>
    </row>
    <row r="134" spans="1:18" s="295" customFormat="1" ht="31.5" x14ac:dyDescent="0.25">
      <c r="A134" s="297" t="s">
        <v>1008</v>
      </c>
      <c r="B134" s="141" t="s">
        <v>885</v>
      </c>
      <c r="C134" s="296" t="s">
        <v>750</v>
      </c>
      <c r="D134" s="306"/>
      <c r="E134" s="307"/>
      <c r="F134" s="307"/>
      <c r="G134" s="307"/>
      <c r="H134" s="306"/>
      <c r="I134" s="307"/>
      <c r="J134" s="307"/>
      <c r="K134" s="307"/>
      <c r="L134" s="307"/>
      <c r="M134" s="307"/>
      <c r="N134" s="307"/>
      <c r="O134" s="307"/>
      <c r="P134" s="307"/>
      <c r="Q134" s="307"/>
      <c r="R134" s="307"/>
    </row>
    <row r="135" spans="1:18" s="295" customFormat="1" x14ac:dyDescent="0.25">
      <c r="A135" s="297" t="s">
        <v>808</v>
      </c>
      <c r="B135" s="285" t="s">
        <v>1055</v>
      </c>
      <c r="C135" s="296" t="s">
        <v>750</v>
      </c>
      <c r="D135" s="306"/>
      <c r="E135" s="307"/>
      <c r="F135" s="307"/>
      <c r="G135" s="306"/>
      <c r="H135" s="306"/>
      <c r="I135" s="307"/>
      <c r="J135" s="307"/>
      <c r="K135" s="307"/>
      <c r="L135" s="307"/>
      <c r="M135" s="307"/>
      <c r="N135" s="307"/>
      <c r="O135" s="307"/>
      <c r="P135" s="307"/>
      <c r="Q135" s="307"/>
      <c r="R135" s="307"/>
    </row>
    <row r="136" spans="1:18" s="295" customFormat="1" x14ac:dyDescent="0.25">
      <c r="A136" s="297" t="s">
        <v>809</v>
      </c>
      <c r="B136" s="285" t="s">
        <v>816</v>
      </c>
      <c r="C136" s="296" t="s">
        <v>750</v>
      </c>
      <c r="D136" s="306"/>
      <c r="E136" s="307"/>
      <c r="F136" s="307"/>
      <c r="G136" s="306"/>
      <c r="H136" s="306"/>
      <c r="I136" s="307"/>
      <c r="J136" s="307"/>
      <c r="K136" s="307"/>
      <c r="L136" s="307"/>
      <c r="M136" s="307"/>
      <c r="N136" s="307"/>
      <c r="O136" s="307"/>
      <c r="P136" s="307"/>
      <c r="Q136" s="307"/>
      <c r="R136" s="307"/>
    </row>
    <row r="137" spans="1:18" s="295" customFormat="1" x14ac:dyDescent="0.25">
      <c r="A137" s="297" t="s">
        <v>810</v>
      </c>
      <c r="B137" s="285" t="s">
        <v>1049</v>
      </c>
      <c r="C137" s="296" t="s">
        <v>750</v>
      </c>
      <c r="D137" s="306"/>
      <c r="E137" s="307"/>
      <c r="F137" s="307"/>
      <c r="G137" s="306"/>
      <c r="H137" s="306"/>
      <c r="I137" s="307"/>
      <c r="J137" s="307"/>
      <c r="K137" s="307"/>
      <c r="L137" s="307"/>
      <c r="M137" s="307"/>
      <c r="N137" s="307"/>
      <c r="O137" s="307"/>
      <c r="P137" s="307"/>
      <c r="Q137" s="307"/>
      <c r="R137" s="307"/>
    </row>
    <row r="138" spans="1:18" s="295" customFormat="1" x14ac:dyDescent="0.25">
      <c r="A138" s="297" t="s">
        <v>811</v>
      </c>
      <c r="B138" s="285" t="s">
        <v>817</v>
      </c>
      <c r="C138" s="296" t="s">
        <v>750</v>
      </c>
      <c r="D138" s="306"/>
      <c r="E138" s="307"/>
      <c r="F138" s="307"/>
      <c r="G138" s="306"/>
      <c r="H138" s="306"/>
      <c r="I138" s="307"/>
      <c r="J138" s="307"/>
      <c r="K138" s="307"/>
      <c r="L138" s="307"/>
      <c r="M138" s="307"/>
      <c r="N138" s="307"/>
      <c r="O138" s="307"/>
      <c r="P138" s="307"/>
      <c r="Q138" s="307"/>
      <c r="R138" s="307"/>
    </row>
    <row r="139" spans="1:18" s="295" customFormat="1" x14ac:dyDescent="0.25">
      <c r="A139" s="297" t="s">
        <v>812</v>
      </c>
      <c r="B139" s="285" t="s">
        <v>818</v>
      </c>
      <c r="C139" s="296" t="s">
        <v>750</v>
      </c>
      <c r="D139" s="306"/>
      <c r="E139" s="307"/>
      <c r="F139" s="307"/>
      <c r="G139" s="306"/>
      <c r="H139" s="306"/>
      <c r="I139" s="307"/>
      <c r="J139" s="307"/>
      <c r="K139" s="307"/>
      <c r="L139" s="307"/>
      <c r="M139" s="307"/>
      <c r="N139" s="307"/>
      <c r="O139" s="307"/>
      <c r="P139" s="307"/>
      <c r="Q139" s="307"/>
      <c r="R139" s="307"/>
    </row>
    <row r="140" spans="1:18" s="295" customFormat="1" x14ac:dyDescent="0.25">
      <c r="A140" s="297" t="s">
        <v>813</v>
      </c>
      <c r="B140" s="285" t="s">
        <v>1056</v>
      </c>
      <c r="C140" s="296" t="s">
        <v>750</v>
      </c>
      <c r="D140" s="306"/>
      <c r="E140" s="307"/>
      <c r="F140" s="307"/>
      <c r="G140" s="306"/>
      <c r="H140" s="306"/>
      <c r="I140" s="307"/>
      <c r="J140" s="307"/>
      <c r="K140" s="307"/>
      <c r="L140" s="307"/>
      <c r="M140" s="307"/>
      <c r="N140" s="307"/>
      <c r="O140" s="307"/>
      <c r="P140" s="307"/>
      <c r="Q140" s="307"/>
      <c r="R140" s="307"/>
    </row>
    <row r="141" spans="1:18" s="295" customFormat="1" ht="31.5" x14ac:dyDescent="0.25">
      <c r="A141" s="297" t="s">
        <v>814</v>
      </c>
      <c r="B141" s="285" t="s">
        <v>819</v>
      </c>
      <c r="C141" s="296" t="s">
        <v>750</v>
      </c>
      <c r="D141" s="306"/>
      <c r="E141" s="307"/>
      <c r="F141" s="307"/>
      <c r="G141" s="306"/>
      <c r="H141" s="306"/>
      <c r="I141" s="307"/>
      <c r="J141" s="307"/>
      <c r="K141" s="307"/>
      <c r="L141" s="307"/>
      <c r="M141" s="307"/>
      <c r="N141" s="307"/>
      <c r="O141" s="307"/>
      <c r="P141" s="307"/>
      <c r="Q141" s="307"/>
      <c r="R141" s="307"/>
    </row>
    <row r="142" spans="1:18" s="295" customFormat="1" x14ac:dyDescent="0.25">
      <c r="A142" s="297" t="s">
        <v>985</v>
      </c>
      <c r="B142" s="284" t="s">
        <v>820</v>
      </c>
      <c r="C142" s="296" t="s">
        <v>750</v>
      </c>
      <c r="D142" s="306"/>
      <c r="E142" s="307"/>
      <c r="F142" s="307"/>
      <c r="G142" s="306"/>
      <c r="H142" s="306"/>
      <c r="I142" s="307"/>
      <c r="J142" s="307"/>
      <c r="K142" s="307"/>
      <c r="L142" s="307"/>
      <c r="M142" s="307"/>
      <c r="N142" s="307"/>
      <c r="O142" s="307"/>
      <c r="P142" s="307"/>
      <c r="Q142" s="307"/>
      <c r="R142" s="307"/>
    </row>
    <row r="143" spans="1:18" s="295" customFormat="1" x14ac:dyDescent="0.25">
      <c r="A143" s="297" t="s">
        <v>986</v>
      </c>
      <c r="B143" s="284" t="s">
        <v>632</v>
      </c>
      <c r="C143" s="296" t="s">
        <v>750</v>
      </c>
      <c r="D143" s="306"/>
      <c r="E143" s="307"/>
      <c r="F143" s="307"/>
      <c r="G143" s="306"/>
      <c r="H143" s="306"/>
      <c r="I143" s="307"/>
      <c r="J143" s="307"/>
      <c r="K143" s="307"/>
      <c r="L143" s="307"/>
      <c r="M143" s="307"/>
      <c r="N143" s="307"/>
      <c r="O143" s="307"/>
      <c r="P143" s="307"/>
      <c r="Q143" s="307"/>
      <c r="R143" s="307"/>
    </row>
    <row r="144" spans="1:18" s="295" customFormat="1" x14ac:dyDescent="0.25">
      <c r="A144" s="297" t="s">
        <v>815</v>
      </c>
      <c r="B144" s="285" t="s">
        <v>821</v>
      </c>
      <c r="C144" s="296" t="s">
        <v>750</v>
      </c>
      <c r="D144" s="306"/>
      <c r="E144" s="307"/>
      <c r="F144" s="307"/>
      <c r="G144" s="306"/>
      <c r="H144" s="306"/>
      <c r="I144" s="307"/>
      <c r="J144" s="307"/>
      <c r="K144" s="307"/>
      <c r="L144" s="307"/>
      <c r="M144" s="307"/>
      <c r="N144" s="307"/>
      <c r="O144" s="307"/>
      <c r="P144" s="307"/>
      <c r="Q144" s="307"/>
      <c r="R144" s="307"/>
    </row>
    <row r="145" spans="1:18" s="295" customFormat="1" x14ac:dyDescent="0.25">
      <c r="A145" s="297" t="s">
        <v>31</v>
      </c>
      <c r="B145" s="293" t="s">
        <v>1062</v>
      </c>
      <c r="C145" s="296" t="s">
        <v>750</v>
      </c>
      <c r="D145" s="306"/>
      <c r="E145" s="306"/>
      <c r="F145" s="306"/>
      <c r="G145" s="306"/>
      <c r="H145" s="306"/>
      <c r="I145" s="307"/>
      <c r="J145" s="307"/>
      <c r="K145" s="307"/>
      <c r="L145" s="307"/>
      <c r="M145" s="307"/>
      <c r="N145" s="307"/>
      <c r="O145" s="307"/>
      <c r="P145" s="307"/>
      <c r="Q145" s="307"/>
      <c r="R145" s="307"/>
    </row>
    <row r="146" spans="1:18" s="295" customFormat="1" x14ac:dyDescent="0.25">
      <c r="A146" s="297" t="s">
        <v>47</v>
      </c>
      <c r="B146" s="282" t="s">
        <v>1009</v>
      </c>
      <c r="C146" s="296" t="s">
        <v>750</v>
      </c>
      <c r="D146" s="306"/>
      <c r="E146" s="307"/>
      <c r="F146" s="307"/>
      <c r="G146" s="306"/>
      <c r="H146" s="306"/>
      <c r="I146" s="307"/>
      <c r="J146" s="307"/>
      <c r="K146" s="307"/>
      <c r="L146" s="307"/>
      <c r="M146" s="307"/>
      <c r="N146" s="307"/>
      <c r="O146" s="307"/>
      <c r="P146" s="307"/>
      <c r="Q146" s="307"/>
      <c r="R146" s="307"/>
    </row>
    <row r="147" spans="1:18" s="295" customFormat="1" ht="31.5" x14ac:dyDescent="0.25">
      <c r="A147" s="297" t="s">
        <v>901</v>
      </c>
      <c r="B147" s="141" t="s">
        <v>899</v>
      </c>
      <c r="C147" s="296" t="s">
        <v>750</v>
      </c>
      <c r="D147" s="306"/>
      <c r="E147" s="307"/>
      <c r="F147" s="307"/>
      <c r="G147" s="306"/>
      <c r="H147" s="306"/>
      <c r="I147" s="307"/>
      <c r="J147" s="307"/>
      <c r="K147" s="307"/>
      <c r="L147" s="307"/>
      <c r="M147" s="307"/>
      <c r="N147" s="307"/>
      <c r="O147" s="307"/>
      <c r="P147" s="307"/>
      <c r="Q147" s="307"/>
      <c r="R147" s="307"/>
    </row>
    <row r="148" spans="1:18" s="295" customFormat="1" ht="31.5" x14ac:dyDescent="0.25">
      <c r="A148" s="297" t="s">
        <v>902</v>
      </c>
      <c r="B148" s="141" t="s">
        <v>900</v>
      </c>
      <c r="C148" s="296" t="s">
        <v>750</v>
      </c>
      <c r="D148" s="306"/>
      <c r="E148" s="307"/>
      <c r="F148" s="307"/>
      <c r="G148" s="306"/>
      <c r="H148" s="306"/>
      <c r="I148" s="307"/>
      <c r="J148" s="307"/>
      <c r="K148" s="307"/>
      <c r="L148" s="307"/>
      <c r="M148" s="307"/>
      <c r="N148" s="307"/>
      <c r="O148" s="307"/>
      <c r="P148" s="307"/>
      <c r="Q148" s="307"/>
      <c r="R148" s="307"/>
    </row>
    <row r="149" spans="1:18" s="295" customFormat="1" ht="31.5" x14ac:dyDescent="0.25">
      <c r="A149" s="297" t="s">
        <v>987</v>
      </c>
      <c r="B149" s="141" t="s">
        <v>885</v>
      </c>
      <c r="C149" s="296" t="s">
        <v>750</v>
      </c>
      <c r="D149" s="306"/>
      <c r="E149" s="307"/>
      <c r="F149" s="307"/>
      <c r="G149" s="306"/>
      <c r="H149" s="306"/>
      <c r="I149" s="307"/>
      <c r="J149" s="307"/>
      <c r="K149" s="307"/>
      <c r="L149" s="307"/>
      <c r="M149" s="307"/>
      <c r="N149" s="307"/>
      <c r="O149" s="307"/>
      <c r="P149" s="307"/>
      <c r="Q149" s="307"/>
      <c r="R149" s="307"/>
    </row>
    <row r="150" spans="1:18" s="295" customFormat="1" x14ac:dyDescent="0.25">
      <c r="A150" s="297" t="s">
        <v>48</v>
      </c>
      <c r="B150" s="282" t="s">
        <v>1046</v>
      </c>
      <c r="C150" s="296" t="s">
        <v>750</v>
      </c>
      <c r="D150" s="306"/>
      <c r="E150" s="307"/>
      <c r="F150" s="307"/>
      <c r="G150" s="306"/>
      <c r="H150" s="306"/>
      <c r="I150" s="307"/>
      <c r="J150" s="307"/>
      <c r="K150" s="307"/>
      <c r="L150" s="307"/>
      <c r="M150" s="307"/>
      <c r="N150" s="307"/>
      <c r="O150" s="307"/>
      <c r="P150" s="307"/>
      <c r="Q150" s="307"/>
      <c r="R150" s="307"/>
    </row>
    <row r="151" spans="1:18" s="295" customFormat="1" x14ac:dyDescent="0.25">
      <c r="A151" s="297" t="s">
        <v>765</v>
      </c>
      <c r="B151" s="282" t="s">
        <v>939</v>
      </c>
      <c r="C151" s="296" t="s">
        <v>750</v>
      </c>
      <c r="D151" s="306"/>
      <c r="E151" s="307"/>
      <c r="F151" s="307"/>
      <c r="G151" s="306"/>
      <c r="H151" s="306"/>
      <c r="I151" s="307"/>
      <c r="J151" s="307"/>
      <c r="K151" s="307"/>
      <c r="L151" s="307"/>
      <c r="M151" s="307"/>
      <c r="N151" s="307"/>
      <c r="O151" s="307"/>
      <c r="P151" s="307"/>
      <c r="Q151" s="307"/>
      <c r="R151" s="307"/>
    </row>
    <row r="152" spans="1:18" s="295" customFormat="1" x14ac:dyDescent="0.25">
      <c r="A152" s="297" t="s">
        <v>766</v>
      </c>
      <c r="B152" s="282" t="s">
        <v>1047</v>
      </c>
      <c r="C152" s="296" t="s">
        <v>750</v>
      </c>
      <c r="D152" s="306"/>
      <c r="E152" s="307"/>
      <c r="F152" s="307"/>
      <c r="G152" s="306"/>
      <c r="H152" s="306"/>
      <c r="I152" s="307"/>
      <c r="J152" s="307"/>
      <c r="K152" s="307"/>
      <c r="L152" s="307"/>
      <c r="M152" s="307"/>
      <c r="N152" s="307"/>
      <c r="O152" s="307"/>
      <c r="P152" s="307"/>
      <c r="Q152" s="307"/>
      <c r="R152" s="307"/>
    </row>
    <row r="153" spans="1:18" s="295" customFormat="1" x14ac:dyDescent="0.25">
      <c r="A153" s="297" t="s">
        <v>767</v>
      </c>
      <c r="B153" s="283" t="s">
        <v>940</v>
      </c>
      <c r="C153" s="296" t="s">
        <v>750</v>
      </c>
      <c r="D153" s="306"/>
      <c r="E153" s="307"/>
      <c r="F153" s="307"/>
      <c r="G153" s="306"/>
      <c r="H153" s="306"/>
      <c r="I153" s="307"/>
      <c r="J153" s="307"/>
      <c r="K153" s="307"/>
      <c r="L153" s="307"/>
      <c r="M153" s="307"/>
      <c r="N153" s="307"/>
      <c r="O153" s="307"/>
      <c r="P153" s="307"/>
      <c r="Q153" s="307"/>
      <c r="R153" s="307"/>
    </row>
    <row r="154" spans="1:18" s="295" customFormat="1" x14ac:dyDescent="0.25">
      <c r="A154" s="297" t="s">
        <v>768</v>
      </c>
      <c r="B154" s="282" t="s">
        <v>941</v>
      </c>
      <c r="C154" s="296" t="s">
        <v>750</v>
      </c>
      <c r="D154" s="306"/>
      <c r="E154" s="307"/>
      <c r="F154" s="307"/>
      <c r="G154" s="306"/>
      <c r="H154" s="306"/>
      <c r="I154" s="307"/>
      <c r="J154" s="307"/>
      <c r="K154" s="307"/>
      <c r="L154" s="307"/>
      <c r="M154" s="307"/>
      <c r="N154" s="307"/>
      <c r="O154" s="307"/>
      <c r="P154" s="307"/>
      <c r="Q154" s="307"/>
      <c r="R154" s="307"/>
    </row>
    <row r="155" spans="1:18" s="295" customFormat="1" x14ac:dyDescent="0.25">
      <c r="A155" s="297" t="s">
        <v>769</v>
      </c>
      <c r="B155" s="282" t="s">
        <v>1054</v>
      </c>
      <c r="C155" s="296" t="s">
        <v>750</v>
      </c>
      <c r="D155" s="306"/>
      <c r="E155" s="307"/>
      <c r="F155" s="307"/>
      <c r="G155" s="307"/>
      <c r="H155" s="306"/>
      <c r="I155" s="307"/>
      <c r="J155" s="307"/>
      <c r="K155" s="307"/>
      <c r="L155" s="307"/>
      <c r="M155" s="307"/>
      <c r="N155" s="307"/>
      <c r="O155" s="307"/>
      <c r="P155" s="307"/>
      <c r="Q155" s="307"/>
      <c r="R155" s="307"/>
    </row>
    <row r="156" spans="1:18" s="295" customFormat="1" ht="31.5" x14ac:dyDescent="0.25">
      <c r="A156" s="297" t="s">
        <v>770</v>
      </c>
      <c r="B156" s="283" t="s">
        <v>819</v>
      </c>
      <c r="C156" s="296" t="s">
        <v>750</v>
      </c>
      <c r="D156" s="306"/>
      <c r="E156" s="307"/>
      <c r="F156" s="307"/>
      <c r="G156" s="307"/>
      <c r="H156" s="306"/>
      <c r="I156" s="307"/>
      <c r="J156" s="307"/>
      <c r="K156" s="307"/>
      <c r="L156" s="307"/>
      <c r="M156" s="307"/>
      <c r="N156" s="307"/>
      <c r="O156" s="307"/>
      <c r="P156" s="307"/>
      <c r="Q156" s="307"/>
      <c r="R156" s="307"/>
    </row>
    <row r="157" spans="1:18" s="295" customFormat="1" x14ac:dyDescent="0.25">
      <c r="A157" s="297" t="s">
        <v>988</v>
      </c>
      <c r="B157" s="284" t="s">
        <v>644</v>
      </c>
      <c r="C157" s="296" t="s">
        <v>750</v>
      </c>
      <c r="D157" s="306"/>
      <c r="E157" s="307"/>
      <c r="F157" s="307"/>
      <c r="G157" s="307"/>
      <c r="H157" s="306"/>
      <c r="I157" s="307"/>
      <c r="J157" s="307"/>
      <c r="K157" s="307"/>
      <c r="L157" s="307"/>
      <c r="M157" s="307"/>
      <c r="N157" s="307"/>
      <c r="O157" s="307"/>
      <c r="P157" s="307"/>
      <c r="Q157" s="307"/>
      <c r="R157" s="307"/>
    </row>
    <row r="158" spans="1:18" s="295" customFormat="1" x14ac:dyDescent="0.25">
      <c r="A158" s="297" t="s">
        <v>989</v>
      </c>
      <c r="B158" s="284" t="s">
        <v>632</v>
      </c>
      <c r="C158" s="296" t="s">
        <v>750</v>
      </c>
      <c r="D158" s="306"/>
      <c r="E158" s="307"/>
      <c r="F158" s="307"/>
      <c r="G158" s="307"/>
      <c r="H158" s="306"/>
      <c r="I158" s="307"/>
      <c r="J158" s="307"/>
      <c r="K158" s="307"/>
      <c r="L158" s="307"/>
      <c r="M158" s="307"/>
      <c r="N158" s="307"/>
      <c r="O158" s="307"/>
      <c r="P158" s="307"/>
      <c r="Q158" s="307"/>
      <c r="R158" s="307"/>
    </row>
    <row r="159" spans="1:18" s="295" customFormat="1" x14ac:dyDescent="0.25">
      <c r="A159" s="297" t="s">
        <v>771</v>
      </c>
      <c r="B159" s="282" t="s">
        <v>942</v>
      </c>
      <c r="C159" s="296" t="s">
        <v>750</v>
      </c>
      <c r="D159" s="306"/>
      <c r="E159" s="307"/>
      <c r="F159" s="307"/>
      <c r="G159" s="307"/>
      <c r="H159" s="306"/>
      <c r="I159" s="307"/>
      <c r="J159" s="307"/>
      <c r="K159" s="307"/>
      <c r="L159" s="307"/>
      <c r="M159" s="307"/>
      <c r="N159" s="307"/>
      <c r="O159" s="307"/>
      <c r="P159" s="307"/>
      <c r="Q159" s="307"/>
      <c r="R159" s="307"/>
    </row>
    <row r="160" spans="1:18" s="295" customFormat="1" x14ac:dyDescent="0.25">
      <c r="A160" s="297" t="s">
        <v>32</v>
      </c>
      <c r="B160" s="293" t="s">
        <v>11</v>
      </c>
      <c r="C160" s="296" t="s">
        <v>750</v>
      </c>
      <c r="D160" s="306"/>
      <c r="E160" s="307"/>
      <c r="F160" s="307"/>
      <c r="G160" s="307"/>
      <c r="H160" s="306"/>
      <c r="I160" s="307"/>
      <c r="J160" s="307"/>
      <c r="K160" s="307"/>
      <c r="L160" s="307"/>
      <c r="M160" s="307"/>
      <c r="N160" s="307"/>
      <c r="O160" s="307"/>
      <c r="P160" s="307"/>
      <c r="Q160" s="307"/>
      <c r="R160" s="307"/>
    </row>
    <row r="161" spans="1:18" s="295" customFormat="1" x14ac:dyDescent="0.25">
      <c r="A161" s="297" t="s">
        <v>50</v>
      </c>
      <c r="B161" s="285" t="s">
        <v>823</v>
      </c>
      <c r="C161" s="296" t="s">
        <v>750</v>
      </c>
      <c r="D161" s="306"/>
      <c r="E161" s="307"/>
      <c r="F161" s="307"/>
      <c r="G161" s="307"/>
      <c r="H161" s="306"/>
      <c r="I161" s="307"/>
      <c r="J161" s="307"/>
      <c r="K161" s="307"/>
      <c r="L161" s="307"/>
      <c r="M161" s="307"/>
      <c r="N161" s="307"/>
      <c r="O161" s="307"/>
      <c r="P161" s="307"/>
      <c r="Q161" s="307"/>
      <c r="R161" s="307"/>
    </row>
    <row r="162" spans="1:18" s="295" customFormat="1" x14ac:dyDescent="0.25">
      <c r="A162" s="297" t="s">
        <v>51</v>
      </c>
      <c r="B162" s="285" t="s">
        <v>13</v>
      </c>
      <c r="C162" s="296" t="s">
        <v>750</v>
      </c>
      <c r="D162" s="306"/>
      <c r="E162" s="307"/>
      <c r="F162" s="307"/>
      <c r="G162" s="307"/>
      <c r="H162" s="306"/>
      <c r="I162" s="307"/>
      <c r="J162" s="307"/>
      <c r="K162" s="307"/>
      <c r="L162" s="307"/>
      <c r="M162" s="307"/>
      <c r="N162" s="307"/>
      <c r="O162" s="307"/>
      <c r="P162" s="307"/>
      <c r="Q162" s="307"/>
      <c r="R162" s="307"/>
    </row>
    <row r="163" spans="1:18" s="295" customFormat="1" x14ac:dyDescent="0.25">
      <c r="A163" s="297" t="s">
        <v>63</v>
      </c>
      <c r="B163" s="285" t="s">
        <v>14</v>
      </c>
      <c r="C163" s="296" t="s">
        <v>750</v>
      </c>
      <c r="D163" s="306"/>
      <c r="E163" s="307"/>
      <c r="F163" s="307"/>
      <c r="G163" s="307"/>
      <c r="H163" s="306"/>
      <c r="I163" s="307"/>
      <c r="J163" s="307"/>
      <c r="K163" s="307"/>
      <c r="L163" s="307"/>
      <c r="M163" s="307"/>
      <c r="N163" s="307"/>
      <c r="O163" s="307"/>
      <c r="P163" s="307"/>
      <c r="Q163" s="307"/>
      <c r="R163" s="307"/>
    </row>
    <row r="164" spans="1:18" s="295" customFormat="1" ht="18" customHeight="1" x14ac:dyDescent="0.25">
      <c r="A164" s="297" t="s">
        <v>1108</v>
      </c>
      <c r="B164" s="285" t="s">
        <v>824</v>
      </c>
      <c r="C164" s="296" t="s">
        <v>750</v>
      </c>
      <c r="D164" s="306"/>
      <c r="E164" s="307"/>
      <c r="F164" s="307"/>
      <c r="G164" s="307"/>
      <c r="H164" s="307"/>
      <c r="I164" s="307"/>
      <c r="J164" s="307"/>
      <c r="K164" s="307"/>
      <c r="L164" s="307"/>
      <c r="M164" s="307"/>
      <c r="N164" s="307"/>
      <c r="O164" s="307"/>
      <c r="P164" s="307"/>
      <c r="Q164" s="307"/>
      <c r="R164" s="307"/>
    </row>
    <row r="165" spans="1:18" s="295" customFormat="1" ht="18" customHeight="1" x14ac:dyDescent="0.25">
      <c r="A165" s="297" t="s">
        <v>531</v>
      </c>
      <c r="B165" s="293" t="s">
        <v>865</v>
      </c>
      <c r="C165" s="296" t="s">
        <v>286</v>
      </c>
      <c r="D165" s="308" t="s">
        <v>590</v>
      </c>
      <c r="E165" s="308" t="s">
        <v>590</v>
      </c>
      <c r="F165" s="308" t="s">
        <v>590</v>
      </c>
      <c r="G165" s="308" t="s">
        <v>590</v>
      </c>
      <c r="H165" s="308" t="s">
        <v>590</v>
      </c>
      <c r="I165" s="308" t="s">
        <v>590</v>
      </c>
      <c r="J165" s="308" t="s">
        <v>590</v>
      </c>
      <c r="K165" s="308" t="s">
        <v>590</v>
      </c>
      <c r="L165" s="308" t="s">
        <v>590</v>
      </c>
      <c r="M165" s="308" t="s">
        <v>590</v>
      </c>
      <c r="N165" s="308" t="s">
        <v>590</v>
      </c>
      <c r="O165" s="308" t="s">
        <v>590</v>
      </c>
      <c r="P165" s="308" t="s">
        <v>590</v>
      </c>
      <c r="Q165" s="308" t="s">
        <v>590</v>
      </c>
      <c r="R165" s="308" t="s">
        <v>590</v>
      </c>
    </row>
    <row r="166" spans="1:18" s="295" customFormat="1" ht="37.5" customHeight="1" x14ac:dyDescent="0.25">
      <c r="A166" s="297" t="s">
        <v>532</v>
      </c>
      <c r="B166" s="285" t="s">
        <v>1150</v>
      </c>
      <c r="C166" s="296" t="s">
        <v>750</v>
      </c>
      <c r="D166" s="306"/>
      <c r="E166" s="307"/>
      <c r="F166" s="307"/>
      <c r="G166" s="307"/>
      <c r="H166" s="307"/>
      <c r="I166" s="307"/>
      <c r="J166" s="307"/>
      <c r="K166" s="307"/>
      <c r="L166" s="307"/>
      <c r="M166" s="307"/>
      <c r="N166" s="307"/>
      <c r="O166" s="307"/>
      <c r="P166" s="307"/>
      <c r="Q166" s="307"/>
      <c r="R166" s="307"/>
    </row>
    <row r="167" spans="1:18" s="295" customFormat="1" ht="18" customHeight="1" x14ac:dyDescent="0.25">
      <c r="A167" s="297" t="s">
        <v>533</v>
      </c>
      <c r="B167" s="285" t="s">
        <v>1019</v>
      </c>
      <c r="C167" s="296" t="s">
        <v>750</v>
      </c>
      <c r="D167" s="306"/>
      <c r="E167" s="307"/>
      <c r="F167" s="307"/>
      <c r="G167" s="307"/>
      <c r="H167" s="307"/>
      <c r="I167" s="307"/>
      <c r="J167" s="307"/>
      <c r="K167" s="307"/>
      <c r="L167" s="307"/>
      <c r="M167" s="307"/>
      <c r="N167" s="307"/>
      <c r="O167" s="307"/>
      <c r="P167" s="307"/>
      <c r="Q167" s="307"/>
      <c r="R167" s="307"/>
    </row>
    <row r="168" spans="1:18" s="295" customFormat="1" ht="18" customHeight="1" x14ac:dyDescent="0.25">
      <c r="A168" s="297" t="s">
        <v>925</v>
      </c>
      <c r="B168" s="141" t="s">
        <v>946</v>
      </c>
      <c r="C168" s="296" t="s">
        <v>750</v>
      </c>
      <c r="D168" s="306"/>
      <c r="E168" s="307"/>
      <c r="F168" s="307"/>
      <c r="G168" s="307"/>
      <c r="H168" s="307"/>
      <c r="I168" s="307"/>
      <c r="J168" s="307"/>
      <c r="K168" s="307"/>
      <c r="L168" s="307"/>
      <c r="M168" s="307"/>
      <c r="N168" s="307"/>
      <c r="O168" s="307"/>
      <c r="P168" s="307"/>
      <c r="Q168" s="307"/>
      <c r="R168" s="307"/>
    </row>
    <row r="169" spans="1:18" s="295" customFormat="1" ht="18" customHeight="1" x14ac:dyDescent="0.25">
      <c r="A169" s="297" t="s">
        <v>637</v>
      </c>
      <c r="B169" s="285" t="s">
        <v>1063</v>
      </c>
      <c r="C169" s="296" t="s">
        <v>750</v>
      </c>
      <c r="D169" s="306"/>
      <c r="E169" s="307"/>
      <c r="F169" s="307"/>
      <c r="G169" s="307"/>
      <c r="H169" s="307"/>
      <c r="I169" s="307"/>
      <c r="J169" s="307"/>
      <c r="K169" s="307"/>
      <c r="L169" s="307"/>
      <c r="M169" s="307"/>
      <c r="N169" s="307"/>
      <c r="O169" s="307"/>
      <c r="P169" s="307"/>
      <c r="Q169" s="307"/>
      <c r="R169" s="307"/>
    </row>
    <row r="170" spans="1:18" s="295" customFormat="1" ht="18" customHeight="1" x14ac:dyDescent="0.25">
      <c r="A170" s="297" t="s">
        <v>926</v>
      </c>
      <c r="B170" s="141" t="s">
        <v>947</v>
      </c>
      <c r="C170" s="296" t="s">
        <v>750</v>
      </c>
      <c r="D170" s="306"/>
      <c r="E170" s="307"/>
      <c r="F170" s="307"/>
      <c r="G170" s="307"/>
      <c r="H170" s="307"/>
      <c r="I170" s="307"/>
      <c r="J170" s="307"/>
      <c r="K170" s="307"/>
      <c r="L170" s="307"/>
      <c r="M170" s="307"/>
      <c r="N170" s="307"/>
      <c r="O170" s="307"/>
      <c r="P170" s="307"/>
      <c r="Q170" s="307"/>
      <c r="R170" s="307"/>
    </row>
    <row r="171" spans="1:18" s="295" customFormat="1" ht="31.5" x14ac:dyDescent="0.25">
      <c r="A171" s="297" t="s">
        <v>638</v>
      </c>
      <c r="B171" s="285" t="s">
        <v>1149</v>
      </c>
      <c r="C171" s="296" t="s">
        <v>286</v>
      </c>
      <c r="D171" s="306"/>
      <c r="E171" s="307"/>
      <c r="F171" s="307"/>
      <c r="G171" s="307"/>
      <c r="H171" s="307"/>
      <c r="I171" s="307"/>
      <c r="J171" s="307"/>
      <c r="K171" s="307"/>
      <c r="L171" s="307"/>
      <c r="M171" s="307"/>
      <c r="N171" s="307"/>
      <c r="O171" s="307"/>
      <c r="P171" s="307"/>
      <c r="Q171" s="307"/>
      <c r="R171" s="307"/>
    </row>
    <row r="172" spans="1:18" s="295" customFormat="1" ht="18.75" x14ac:dyDescent="0.25">
      <c r="A172" s="321" t="s">
        <v>1137</v>
      </c>
      <c r="B172" s="321"/>
      <c r="C172" s="321"/>
      <c r="D172" s="321"/>
      <c r="E172" s="321"/>
      <c r="F172" s="321"/>
      <c r="G172" s="321"/>
      <c r="H172" s="321"/>
      <c r="I172" s="321"/>
      <c r="J172" s="321"/>
      <c r="K172" s="321"/>
      <c r="L172" s="321"/>
      <c r="M172" s="321"/>
      <c r="N172" s="321"/>
      <c r="O172" s="321"/>
      <c r="P172" s="321"/>
      <c r="Q172" s="321"/>
      <c r="R172" s="321"/>
    </row>
    <row r="173" spans="1:18" s="295" customFormat="1" ht="22.9" customHeight="1" x14ac:dyDescent="0.25">
      <c r="A173" s="297" t="s">
        <v>534</v>
      </c>
      <c r="B173" s="293" t="s">
        <v>1020</v>
      </c>
      <c r="C173" s="296" t="s">
        <v>750</v>
      </c>
      <c r="D173" s="296"/>
      <c r="E173" s="304"/>
      <c r="F173" s="304"/>
      <c r="G173" s="304"/>
      <c r="H173" s="304"/>
      <c r="I173" s="304"/>
      <c r="J173" s="304"/>
      <c r="K173" s="304"/>
      <c r="L173" s="304"/>
      <c r="M173" s="304"/>
      <c r="N173" s="304"/>
      <c r="O173" s="304"/>
      <c r="P173" s="304"/>
      <c r="Q173" s="304"/>
      <c r="R173" s="304"/>
    </row>
    <row r="174" spans="1:18" s="295" customFormat="1" x14ac:dyDescent="0.25">
      <c r="A174" s="297" t="s">
        <v>535</v>
      </c>
      <c r="B174" s="282" t="s">
        <v>1009</v>
      </c>
      <c r="C174" s="296" t="s">
        <v>750</v>
      </c>
      <c r="D174" s="296"/>
      <c r="E174" s="304"/>
      <c r="F174" s="304"/>
      <c r="G174" s="304"/>
      <c r="H174" s="304"/>
      <c r="I174" s="304"/>
      <c r="J174" s="304"/>
      <c r="K174" s="304"/>
      <c r="L174" s="304"/>
      <c r="M174" s="304"/>
      <c r="N174" s="304"/>
      <c r="O174" s="304"/>
      <c r="P174" s="304"/>
      <c r="Q174" s="304"/>
      <c r="R174" s="304"/>
    </row>
    <row r="175" spans="1:18" s="295" customFormat="1" ht="31.5" x14ac:dyDescent="0.25">
      <c r="A175" s="297" t="s">
        <v>888</v>
      </c>
      <c r="B175" s="141" t="s">
        <v>899</v>
      </c>
      <c r="C175" s="296" t="s">
        <v>750</v>
      </c>
      <c r="D175" s="296"/>
      <c r="E175" s="304"/>
      <c r="F175" s="304"/>
      <c r="G175" s="304"/>
      <c r="H175" s="304"/>
      <c r="I175" s="304"/>
      <c r="J175" s="304"/>
      <c r="K175" s="304"/>
      <c r="L175" s="304"/>
      <c r="M175" s="304"/>
      <c r="N175" s="304"/>
      <c r="O175" s="304"/>
      <c r="P175" s="304"/>
      <c r="Q175" s="304"/>
      <c r="R175" s="304"/>
    </row>
    <row r="176" spans="1:18" s="295" customFormat="1" ht="31.5" x14ac:dyDescent="0.25">
      <c r="A176" s="297" t="s">
        <v>889</v>
      </c>
      <c r="B176" s="141" t="s">
        <v>900</v>
      </c>
      <c r="C176" s="296" t="s">
        <v>750</v>
      </c>
      <c r="D176" s="296"/>
      <c r="E176" s="304"/>
      <c r="F176" s="304"/>
      <c r="G176" s="304"/>
      <c r="H176" s="304"/>
      <c r="I176" s="304"/>
      <c r="J176" s="304"/>
      <c r="K176" s="304"/>
      <c r="L176" s="304"/>
      <c r="M176" s="304"/>
      <c r="N176" s="304"/>
      <c r="O176" s="304"/>
      <c r="P176" s="304"/>
      <c r="Q176" s="304"/>
      <c r="R176" s="304"/>
    </row>
    <row r="177" spans="1:18" s="295" customFormat="1" ht="31.5" x14ac:dyDescent="0.25">
      <c r="A177" s="297" t="s">
        <v>990</v>
      </c>
      <c r="B177" s="141" t="s">
        <v>885</v>
      </c>
      <c r="C177" s="296" t="s">
        <v>750</v>
      </c>
      <c r="D177" s="296"/>
      <c r="E177" s="304"/>
      <c r="F177" s="304"/>
      <c r="G177" s="304"/>
      <c r="H177" s="304"/>
      <c r="I177" s="304"/>
      <c r="J177" s="304"/>
      <c r="K177" s="304"/>
      <c r="L177" s="304"/>
      <c r="M177" s="304"/>
      <c r="N177" s="304"/>
      <c r="O177" s="304"/>
      <c r="P177" s="304"/>
      <c r="Q177" s="304"/>
      <c r="R177" s="304"/>
    </row>
    <row r="178" spans="1:18" s="295" customFormat="1" x14ac:dyDescent="0.25">
      <c r="A178" s="297" t="s">
        <v>536</v>
      </c>
      <c r="B178" s="282" t="s">
        <v>1046</v>
      </c>
      <c r="C178" s="296" t="s">
        <v>750</v>
      </c>
      <c r="D178" s="296"/>
      <c r="E178" s="304"/>
      <c r="F178" s="304"/>
      <c r="G178" s="304"/>
      <c r="H178" s="304"/>
      <c r="I178" s="304"/>
      <c r="J178" s="304"/>
      <c r="K178" s="304"/>
      <c r="L178" s="304"/>
      <c r="M178" s="304"/>
      <c r="N178" s="304"/>
      <c r="O178" s="304"/>
      <c r="P178" s="304"/>
      <c r="Q178" s="304"/>
      <c r="R178" s="304"/>
    </row>
    <row r="179" spans="1:18" s="295" customFormat="1" x14ac:dyDescent="0.25">
      <c r="A179" s="297" t="s">
        <v>649</v>
      </c>
      <c r="B179" s="282" t="s">
        <v>939</v>
      </c>
      <c r="C179" s="296" t="s">
        <v>750</v>
      </c>
      <c r="D179" s="296"/>
      <c r="E179" s="304"/>
      <c r="F179" s="304"/>
      <c r="G179" s="304"/>
      <c r="H179" s="304"/>
      <c r="I179" s="304"/>
      <c r="J179" s="304"/>
      <c r="K179" s="304"/>
      <c r="L179" s="304"/>
      <c r="M179" s="304"/>
      <c r="N179" s="304"/>
      <c r="O179" s="304"/>
      <c r="P179" s="304"/>
      <c r="Q179" s="304"/>
      <c r="R179" s="304"/>
    </row>
    <row r="180" spans="1:18" s="295" customFormat="1" x14ac:dyDescent="0.25">
      <c r="A180" s="297" t="s">
        <v>772</v>
      </c>
      <c r="B180" s="282" t="s">
        <v>1047</v>
      </c>
      <c r="C180" s="296" t="s">
        <v>750</v>
      </c>
      <c r="D180" s="296"/>
      <c r="E180" s="304"/>
      <c r="F180" s="304"/>
      <c r="G180" s="304"/>
      <c r="H180" s="304"/>
      <c r="I180" s="304"/>
      <c r="J180" s="304"/>
      <c r="K180" s="304"/>
      <c r="L180" s="304"/>
      <c r="M180" s="304"/>
      <c r="N180" s="304"/>
      <c r="O180" s="304"/>
      <c r="P180" s="304"/>
      <c r="Q180" s="304"/>
      <c r="R180" s="304"/>
    </row>
    <row r="181" spans="1:18" s="295" customFormat="1" x14ac:dyDescent="0.25">
      <c r="A181" s="297" t="s">
        <v>773</v>
      </c>
      <c r="B181" s="282" t="s">
        <v>940</v>
      </c>
      <c r="C181" s="296" t="s">
        <v>750</v>
      </c>
      <c r="D181" s="296"/>
      <c r="E181" s="304"/>
      <c r="F181" s="304"/>
      <c r="G181" s="304"/>
      <c r="H181" s="304"/>
      <c r="I181" s="304"/>
      <c r="J181" s="304"/>
      <c r="K181" s="304"/>
      <c r="L181" s="304"/>
      <c r="M181" s="304"/>
      <c r="N181" s="304"/>
      <c r="O181" s="304"/>
      <c r="P181" s="304"/>
      <c r="Q181" s="304"/>
      <c r="R181" s="304"/>
    </row>
    <row r="182" spans="1:18" s="295" customFormat="1" x14ac:dyDescent="0.25">
      <c r="A182" s="297" t="s">
        <v>774</v>
      </c>
      <c r="B182" s="282" t="s">
        <v>941</v>
      </c>
      <c r="C182" s="296" t="s">
        <v>750</v>
      </c>
      <c r="D182" s="296"/>
      <c r="E182" s="304"/>
      <c r="F182" s="304"/>
      <c r="G182" s="304"/>
      <c r="H182" s="304"/>
      <c r="I182" s="304"/>
      <c r="J182" s="304"/>
      <c r="K182" s="304"/>
      <c r="L182" s="304"/>
      <c r="M182" s="304"/>
      <c r="N182" s="304"/>
      <c r="O182" s="304"/>
      <c r="P182" s="304"/>
      <c r="Q182" s="304"/>
      <c r="R182" s="304"/>
    </row>
    <row r="183" spans="1:18" s="295" customFormat="1" x14ac:dyDescent="0.25">
      <c r="A183" s="297" t="s">
        <v>775</v>
      </c>
      <c r="B183" s="282" t="s">
        <v>1054</v>
      </c>
      <c r="C183" s="296" t="s">
        <v>750</v>
      </c>
      <c r="D183" s="296"/>
      <c r="E183" s="304"/>
      <c r="F183" s="304"/>
      <c r="G183" s="304"/>
      <c r="H183" s="304"/>
      <c r="I183" s="304"/>
      <c r="J183" s="304"/>
      <c r="K183" s="304"/>
      <c r="L183" s="304"/>
      <c r="M183" s="304"/>
      <c r="N183" s="304"/>
      <c r="O183" s="304"/>
      <c r="P183" s="304"/>
      <c r="Q183" s="304"/>
      <c r="R183" s="304"/>
    </row>
    <row r="184" spans="1:18" s="295" customFormat="1" ht="31.5" x14ac:dyDescent="0.25">
      <c r="A184" s="297" t="s">
        <v>776</v>
      </c>
      <c r="B184" s="283" t="s">
        <v>819</v>
      </c>
      <c r="C184" s="296" t="s">
        <v>750</v>
      </c>
      <c r="D184" s="296"/>
      <c r="E184" s="304"/>
      <c r="F184" s="304"/>
      <c r="G184" s="304"/>
      <c r="H184" s="304"/>
      <c r="I184" s="304"/>
      <c r="J184" s="304"/>
      <c r="K184" s="304"/>
      <c r="L184" s="304"/>
      <c r="M184" s="304"/>
      <c r="N184" s="304"/>
      <c r="O184" s="304"/>
      <c r="P184" s="304"/>
      <c r="Q184" s="304"/>
      <c r="R184" s="304"/>
    </row>
    <row r="185" spans="1:18" s="295" customFormat="1" x14ac:dyDescent="0.25">
      <c r="A185" s="297" t="s">
        <v>991</v>
      </c>
      <c r="B185" s="284" t="s">
        <v>644</v>
      </c>
      <c r="C185" s="296" t="s">
        <v>750</v>
      </c>
      <c r="D185" s="296"/>
      <c r="E185" s="304"/>
      <c r="F185" s="304"/>
      <c r="G185" s="304"/>
      <c r="H185" s="304"/>
      <c r="I185" s="304"/>
      <c r="J185" s="304"/>
      <c r="K185" s="304"/>
      <c r="L185" s="304"/>
      <c r="M185" s="304"/>
      <c r="N185" s="304"/>
      <c r="O185" s="304"/>
      <c r="P185" s="304"/>
      <c r="Q185" s="304"/>
      <c r="R185" s="304"/>
    </row>
    <row r="186" spans="1:18" s="295" customFormat="1" x14ac:dyDescent="0.25">
      <c r="A186" s="297" t="s">
        <v>992</v>
      </c>
      <c r="B186" s="284" t="s">
        <v>632</v>
      </c>
      <c r="C186" s="296" t="s">
        <v>750</v>
      </c>
      <c r="D186" s="296"/>
      <c r="E186" s="304"/>
      <c r="F186" s="304"/>
      <c r="G186" s="304"/>
      <c r="H186" s="304"/>
      <c r="I186" s="304"/>
      <c r="J186" s="304"/>
      <c r="K186" s="304"/>
      <c r="L186" s="304"/>
      <c r="M186" s="304"/>
      <c r="N186" s="304"/>
      <c r="O186" s="304"/>
      <c r="P186" s="304"/>
      <c r="Q186" s="304"/>
      <c r="R186" s="304"/>
    </row>
    <row r="187" spans="1:18" s="295" customFormat="1" ht="31.5" x14ac:dyDescent="0.25">
      <c r="A187" s="297" t="s">
        <v>777</v>
      </c>
      <c r="B187" s="285" t="s">
        <v>1021</v>
      </c>
      <c r="C187" s="296" t="s">
        <v>750</v>
      </c>
      <c r="D187" s="296"/>
      <c r="E187" s="304"/>
      <c r="F187" s="304"/>
      <c r="G187" s="304"/>
      <c r="H187" s="304"/>
      <c r="I187" s="304"/>
      <c r="J187" s="304"/>
      <c r="K187" s="304"/>
      <c r="L187" s="304"/>
      <c r="M187" s="304"/>
      <c r="N187" s="304"/>
      <c r="O187" s="304"/>
      <c r="P187" s="304"/>
      <c r="Q187" s="304"/>
      <c r="R187" s="304"/>
    </row>
    <row r="188" spans="1:18" s="295" customFormat="1" x14ac:dyDescent="0.25">
      <c r="A188" s="297" t="s">
        <v>890</v>
      </c>
      <c r="B188" s="141" t="s">
        <v>923</v>
      </c>
      <c r="C188" s="296" t="s">
        <v>750</v>
      </c>
      <c r="D188" s="296"/>
      <c r="E188" s="304"/>
      <c r="F188" s="304"/>
      <c r="G188" s="304"/>
      <c r="H188" s="304"/>
      <c r="I188" s="304"/>
      <c r="J188" s="304"/>
      <c r="K188" s="304"/>
      <c r="L188" s="304"/>
      <c r="M188" s="304"/>
      <c r="N188" s="304"/>
      <c r="O188" s="304"/>
      <c r="P188" s="304"/>
      <c r="Q188" s="304"/>
      <c r="R188" s="304"/>
    </row>
    <row r="189" spans="1:18" s="295" customFormat="1" x14ac:dyDescent="0.25">
      <c r="A189" s="297" t="s">
        <v>891</v>
      </c>
      <c r="B189" s="141" t="s">
        <v>924</v>
      </c>
      <c r="C189" s="296" t="s">
        <v>750</v>
      </c>
      <c r="D189" s="296"/>
      <c r="E189" s="304"/>
      <c r="F189" s="304"/>
      <c r="G189" s="304"/>
      <c r="H189" s="304"/>
      <c r="I189" s="304"/>
      <c r="J189" s="304"/>
      <c r="K189" s="304"/>
      <c r="L189" s="304"/>
      <c r="M189" s="304"/>
      <c r="N189" s="304"/>
      <c r="O189" s="304"/>
      <c r="P189" s="304"/>
      <c r="Q189" s="304"/>
      <c r="R189" s="304"/>
    </row>
    <row r="190" spans="1:18" s="295" customFormat="1" x14ac:dyDescent="0.25">
      <c r="A190" s="297" t="s">
        <v>778</v>
      </c>
      <c r="B190" s="282" t="s">
        <v>942</v>
      </c>
      <c r="C190" s="296" t="s">
        <v>750</v>
      </c>
      <c r="D190" s="296"/>
      <c r="E190" s="304"/>
      <c r="F190" s="304"/>
      <c r="G190" s="304"/>
      <c r="H190" s="304"/>
      <c r="I190" s="304"/>
      <c r="J190" s="304"/>
      <c r="K190" s="304"/>
      <c r="L190" s="304"/>
      <c r="M190" s="304"/>
      <c r="N190" s="304"/>
      <c r="O190" s="304"/>
      <c r="P190" s="304"/>
      <c r="Q190" s="304"/>
      <c r="R190" s="304"/>
    </row>
    <row r="191" spans="1:18" s="295" customFormat="1" x14ac:dyDescent="0.25">
      <c r="A191" s="297" t="s">
        <v>537</v>
      </c>
      <c r="B191" s="293" t="s">
        <v>1022</v>
      </c>
      <c r="C191" s="296" t="s">
        <v>750</v>
      </c>
      <c r="D191" s="296"/>
      <c r="E191" s="304"/>
      <c r="F191" s="304"/>
      <c r="G191" s="304"/>
      <c r="H191" s="304"/>
      <c r="I191" s="304"/>
      <c r="J191" s="304"/>
      <c r="K191" s="304"/>
      <c r="L191" s="304"/>
      <c r="M191" s="304"/>
      <c r="N191" s="304"/>
      <c r="O191" s="304"/>
      <c r="P191" s="304"/>
      <c r="Q191" s="304"/>
      <c r="R191" s="304"/>
    </row>
    <row r="192" spans="1:18" s="295" customFormat="1" x14ac:dyDescent="0.25">
      <c r="A192" s="297" t="s">
        <v>538</v>
      </c>
      <c r="B192" s="285" t="s">
        <v>866</v>
      </c>
      <c r="C192" s="296" t="s">
        <v>750</v>
      </c>
      <c r="D192" s="296"/>
      <c r="E192" s="304"/>
      <c r="F192" s="304"/>
      <c r="G192" s="304"/>
      <c r="H192" s="304"/>
      <c r="I192" s="304"/>
      <c r="J192" s="304"/>
      <c r="K192" s="304"/>
      <c r="L192" s="304"/>
      <c r="M192" s="304"/>
      <c r="N192" s="304"/>
      <c r="O192" s="304"/>
      <c r="P192" s="304"/>
      <c r="Q192" s="304"/>
      <c r="R192" s="304"/>
    </row>
    <row r="193" spans="1:18" s="295" customFormat="1" x14ac:dyDescent="0.25">
      <c r="A193" s="297" t="s">
        <v>539</v>
      </c>
      <c r="B193" s="285" t="s">
        <v>1023</v>
      </c>
      <c r="C193" s="296" t="s">
        <v>750</v>
      </c>
      <c r="D193" s="296"/>
      <c r="E193" s="304"/>
      <c r="F193" s="304"/>
      <c r="G193" s="304"/>
      <c r="H193" s="304"/>
      <c r="I193" s="304"/>
      <c r="J193" s="304"/>
      <c r="K193" s="304"/>
      <c r="L193" s="304"/>
      <c r="M193" s="304"/>
      <c r="N193" s="304"/>
      <c r="O193" s="304"/>
      <c r="P193" s="304"/>
      <c r="Q193" s="304"/>
      <c r="R193" s="304"/>
    </row>
    <row r="194" spans="1:18" s="295" customFormat="1" x14ac:dyDescent="0.25">
      <c r="A194" s="297" t="s">
        <v>540</v>
      </c>
      <c r="B194" s="141" t="s">
        <v>639</v>
      </c>
      <c r="C194" s="296" t="s">
        <v>750</v>
      </c>
      <c r="D194" s="296"/>
      <c r="E194" s="304"/>
      <c r="F194" s="304"/>
      <c r="G194" s="304"/>
      <c r="H194" s="304"/>
      <c r="I194" s="304"/>
      <c r="J194" s="304"/>
      <c r="K194" s="304"/>
      <c r="L194" s="304"/>
      <c r="M194" s="304"/>
      <c r="N194" s="304"/>
      <c r="O194" s="304"/>
      <c r="P194" s="304"/>
      <c r="Q194" s="304"/>
      <c r="R194" s="304"/>
    </row>
    <row r="195" spans="1:18" s="295" customFormat="1" x14ac:dyDescent="0.25">
      <c r="A195" s="297" t="s">
        <v>541</v>
      </c>
      <c r="B195" s="141" t="s">
        <v>867</v>
      </c>
      <c r="C195" s="296" t="s">
        <v>750</v>
      </c>
      <c r="D195" s="296"/>
      <c r="E195" s="304"/>
      <c r="F195" s="304"/>
      <c r="G195" s="304"/>
      <c r="H195" s="304"/>
      <c r="I195" s="304"/>
      <c r="J195" s="304"/>
      <c r="K195" s="304"/>
      <c r="L195" s="304"/>
      <c r="M195" s="304"/>
      <c r="N195" s="304"/>
      <c r="O195" s="304"/>
      <c r="P195" s="304"/>
      <c r="Q195" s="304"/>
      <c r="R195" s="304"/>
    </row>
    <row r="196" spans="1:18" s="295" customFormat="1" x14ac:dyDescent="0.25">
      <c r="A196" s="297" t="s">
        <v>799</v>
      </c>
      <c r="B196" s="141" t="s">
        <v>800</v>
      </c>
      <c r="C196" s="296" t="s">
        <v>750</v>
      </c>
      <c r="D196" s="296"/>
      <c r="E196" s="304"/>
      <c r="F196" s="304"/>
      <c r="G196" s="304"/>
      <c r="H196" s="304"/>
      <c r="I196" s="304"/>
      <c r="J196" s="304"/>
      <c r="K196" s="304"/>
      <c r="L196" s="304"/>
      <c r="M196" s="304"/>
      <c r="N196" s="304"/>
      <c r="O196" s="304"/>
      <c r="P196" s="304"/>
      <c r="Q196" s="304"/>
      <c r="R196" s="304"/>
    </row>
    <row r="197" spans="1:18" s="295" customFormat="1" ht="31.5" x14ac:dyDescent="0.25">
      <c r="A197" s="297" t="s">
        <v>542</v>
      </c>
      <c r="B197" s="285" t="s">
        <v>903</v>
      </c>
      <c r="C197" s="296" t="s">
        <v>750</v>
      </c>
      <c r="D197" s="296"/>
      <c r="E197" s="304"/>
      <c r="F197" s="304"/>
      <c r="G197" s="304"/>
      <c r="H197" s="304"/>
      <c r="I197" s="304"/>
      <c r="J197" s="304"/>
      <c r="K197" s="304"/>
      <c r="L197" s="304"/>
      <c r="M197" s="304"/>
      <c r="N197" s="304"/>
      <c r="O197" s="304"/>
      <c r="P197" s="304"/>
      <c r="Q197" s="304"/>
      <c r="R197" s="304"/>
    </row>
    <row r="198" spans="1:18" s="295" customFormat="1" ht="31.5" x14ac:dyDescent="0.25">
      <c r="A198" s="297" t="s">
        <v>650</v>
      </c>
      <c r="B198" s="285" t="s">
        <v>1064</v>
      </c>
      <c r="C198" s="296" t="s">
        <v>750</v>
      </c>
      <c r="D198" s="296"/>
      <c r="E198" s="304"/>
      <c r="F198" s="304"/>
      <c r="G198" s="304"/>
      <c r="H198" s="304"/>
      <c r="I198" s="304"/>
      <c r="J198" s="304"/>
      <c r="K198" s="304"/>
      <c r="L198" s="304"/>
      <c r="M198" s="304"/>
      <c r="N198" s="304"/>
      <c r="O198" s="304"/>
      <c r="P198" s="304"/>
      <c r="Q198" s="304"/>
      <c r="R198" s="304"/>
    </row>
    <row r="199" spans="1:18" s="295" customFormat="1" x14ac:dyDescent="0.25">
      <c r="A199" s="297" t="s">
        <v>651</v>
      </c>
      <c r="B199" s="285" t="s">
        <v>1050</v>
      </c>
      <c r="C199" s="296" t="s">
        <v>750</v>
      </c>
      <c r="D199" s="296"/>
      <c r="E199" s="304"/>
      <c r="F199" s="304"/>
      <c r="G199" s="304"/>
      <c r="H199" s="304"/>
      <c r="I199" s="304"/>
      <c r="J199" s="304"/>
      <c r="K199" s="304"/>
      <c r="L199" s="304"/>
      <c r="M199" s="304"/>
      <c r="N199" s="304"/>
      <c r="O199" s="304"/>
      <c r="P199" s="304"/>
      <c r="Q199" s="304"/>
      <c r="R199" s="304"/>
    </row>
    <row r="200" spans="1:18" s="295" customFormat="1" x14ac:dyDescent="0.25">
      <c r="A200" s="297" t="s">
        <v>652</v>
      </c>
      <c r="B200" s="285" t="s">
        <v>640</v>
      </c>
      <c r="C200" s="296" t="s">
        <v>750</v>
      </c>
      <c r="D200" s="296"/>
      <c r="E200" s="304"/>
      <c r="F200" s="304"/>
      <c r="G200" s="304"/>
      <c r="H200" s="304"/>
      <c r="I200" s="304"/>
      <c r="J200" s="304"/>
      <c r="K200" s="304"/>
      <c r="L200" s="304"/>
      <c r="M200" s="304"/>
      <c r="N200" s="304"/>
      <c r="O200" s="304"/>
      <c r="P200" s="304"/>
      <c r="Q200" s="304"/>
      <c r="R200" s="304"/>
    </row>
    <row r="201" spans="1:18" s="295" customFormat="1" x14ac:dyDescent="0.25">
      <c r="A201" s="297" t="s">
        <v>653</v>
      </c>
      <c r="B201" s="285" t="s">
        <v>825</v>
      </c>
      <c r="C201" s="296" t="s">
        <v>750</v>
      </c>
      <c r="D201" s="296"/>
      <c r="E201" s="304"/>
      <c r="F201" s="304"/>
      <c r="G201" s="304"/>
      <c r="H201" s="304"/>
      <c r="I201" s="304"/>
      <c r="J201" s="304"/>
      <c r="K201" s="304"/>
      <c r="L201" s="304"/>
      <c r="M201" s="304"/>
      <c r="N201" s="304"/>
      <c r="O201" s="304"/>
      <c r="P201" s="304"/>
      <c r="Q201" s="304"/>
      <c r="R201" s="304"/>
    </row>
    <row r="202" spans="1:18" s="295" customFormat="1" x14ac:dyDescent="0.25">
      <c r="A202" s="297" t="s">
        <v>792</v>
      </c>
      <c r="B202" s="285" t="s">
        <v>1024</v>
      </c>
      <c r="C202" s="296" t="s">
        <v>750</v>
      </c>
      <c r="D202" s="296"/>
      <c r="E202" s="304"/>
      <c r="F202" s="304"/>
      <c r="G202" s="304"/>
      <c r="H202" s="304"/>
      <c r="I202" s="304"/>
      <c r="J202" s="304"/>
      <c r="K202" s="304"/>
      <c r="L202" s="304"/>
      <c r="M202" s="304"/>
      <c r="N202" s="304"/>
      <c r="O202" s="304"/>
      <c r="P202" s="304"/>
      <c r="Q202" s="304"/>
      <c r="R202" s="304"/>
    </row>
    <row r="203" spans="1:18" s="295" customFormat="1" x14ac:dyDescent="0.25">
      <c r="A203" s="297" t="s">
        <v>802</v>
      </c>
      <c r="B203" s="141" t="s">
        <v>803</v>
      </c>
      <c r="C203" s="296" t="s">
        <v>750</v>
      </c>
      <c r="D203" s="296"/>
      <c r="E203" s="304"/>
      <c r="F203" s="304"/>
      <c r="G203" s="304"/>
      <c r="H203" s="304"/>
      <c r="I203" s="304"/>
      <c r="J203" s="304"/>
      <c r="K203" s="304"/>
      <c r="L203" s="304"/>
      <c r="M203" s="304"/>
      <c r="N203" s="304"/>
      <c r="O203" s="304"/>
      <c r="P203" s="304"/>
      <c r="Q203" s="304"/>
      <c r="R203" s="304"/>
    </row>
    <row r="204" spans="1:18" s="295" customFormat="1" x14ac:dyDescent="0.25">
      <c r="A204" s="297" t="s">
        <v>801</v>
      </c>
      <c r="B204" s="285" t="s">
        <v>897</v>
      </c>
      <c r="C204" s="296" t="s">
        <v>750</v>
      </c>
      <c r="D204" s="296"/>
      <c r="E204" s="304"/>
      <c r="F204" s="304"/>
      <c r="G204" s="304"/>
      <c r="H204" s="304"/>
      <c r="I204" s="304"/>
      <c r="J204" s="304"/>
      <c r="K204" s="304"/>
      <c r="L204" s="304"/>
      <c r="M204" s="304"/>
      <c r="N204" s="304"/>
      <c r="O204" s="304"/>
      <c r="P204" s="304"/>
      <c r="Q204" s="304"/>
      <c r="R204" s="304"/>
    </row>
    <row r="205" spans="1:18" s="295" customFormat="1" x14ac:dyDescent="0.25">
      <c r="A205" s="297" t="s">
        <v>804</v>
      </c>
      <c r="B205" s="285" t="s">
        <v>898</v>
      </c>
      <c r="C205" s="296" t="s">
        <v>750</v>
      </c>
      <c r="D205" s="296"/>
      <c r="E205" s="304"/>
      <c r="F205" s="304"/>
      <c r="G205" s="304"/>
      <c r="H205" s="304"/>
      <c r="I205" s="304"/>
      <c r="J205" s="304"/>
      <c r="K205" s="304"/>
      <c r="L205" s="304"/>
      <c r="M205" s="304"/>
      <c r="N205" s="304"/>
      <c r="O205" s="304"/>
      <c r="P205" s="304"/>
      <c r="Q205" s="304"/>
      <c r="R205" s="304"/>
    </row>
    <row r="206" spans="1:18" s="295" customFormat="1" x14ac:dyDescent="0.25">
      <c r="A206" s="297" t="s">
        <v>805</v>
      </c>
      <c r="B206" s="285" t="s">
        <v>807</v>
      </c>
      <c r="C206" s="296" t="s">
        <v>750</v>
      </c>
      <c r="D206" s="296"/>
      <c r="E206" s="304"/>
      <c r="F206" s="304"/>
      <c r="G206" s="304"/>
      <c r="H206" s="304"/>
      <c r="I206" s="304"/>
      <c r="J206" s="304"/>
      <c r="K206" s="304"/>
      <c r="L206" s="304"/>
      <c r="M206" s="304"/>
      <c r="N206" s="304"/>
      <c r="O206" s="304"/>
      <c r="P206" s="304"/>
      <c r="Q206" s="304"/>
      <c r="R206" s="304"/>
    </row>
    <row r="207" spans="1:18" s="295" customFormat="1" ht="31.5" x14ac:dyDescent="0.25">
      <c r="A207" s="297" t="s">
        <v>806</v>
      </c>
      <c r="B207" s="285" t="s">
        <v>1004</v>
      </c>
      <c r="C207" s="296" t="s">
        <v>750</v>
      </c>
      <c r="D207" s="296"/>
      <c r="E207" s="304"/>
      <c r="F207" s="304"/>
      <c r="G207" s="304"/>
      <c r="H207" s="304"/>
      <c r="I207" s="304"/>
      <c r="J207" s="304"/>
      <c r="K207" s="304"/>
      <c r="L207" s="304"/>
      <c r="M207" s="304"/>
      <c r="N207" s="304"/>
      <c r="O207" s="304"/>
      <c r="P207" s="304"/>
      <c r="Q207" s="304"/>
      <c r="R207" s="304"/>
    </row>
    <row r="208" spans="1:18" s="295" customFormat="1" x14ac:dyDescent="0.25">
      <c r="A208" s="297" t="s">
        <v>826</v>
      </c>
      <c r="B208" s="285" t="s">
        <v>1065</v>
      </c>
      <c r="C208" s="296" t="s">
        <v>750</v>
      </c>
      <c r="D208" s="296"/>
      <c r="E208" s="304"/>
      <c r="F208" s="304"/>
      <c r="G208" s="304"/>
      <c r="H208" s="304"/>
      <c r="I208" s="304"/>
      <c r="J208" s="304"/>
      <c r="K208" s="304"/>
      <c r="L208" s="304"/>
      <c r="M208" s="304"/>
      <c r="N208" s="304"/>
      <c r="O208" s="304"/>
      <c r="P208" s="304"/>
      <c r="Q208" s="304"/>
      <c r="R208" s="304"/>
    </row>
    <row r="209" spans="1:18" s="295" customFormat="1" ht="26.25" customHeight="1" x14ac:dyDescent="0.25">
      <c r="A209" s="297" t="s">
        <v>543</v>
      </c>
      <c r="B209" s="293" t="s">
        <v>1025</v>
      </c>
      <c r="C209" s="296" t="s">
        <v>750</v>
      </c>
      <c r="D209" s="296"/>
      <c r="E209" s="304"/>
      <c r="F209" s="304"/>
      <c r="G209" s="304"/>
      <c r="H209" s="304"/>
      <c r="I209" s="304"/>
      <c r="J209" s="304"/>
      <c r="K209" s="304"/>
      <c r="L209" s="304"/>
      <c r="M209" s="304"/>
      <c r="N209" s="304"/>
      <c r="O209" s="304"/>
      <c r="P209" s="304"/>
      <c r="Q209" s="304"/>
      <c r="R209" s="304"/>
    </row>
    <row r="210" spans="1:18" s="295" customFormat="1" x14ac:dyDescent="0.25">
      <c r="A210" s="297" t="s">
        <v>544</v>
      </c>
      <c r="B210" s="285" t="s">
        <v>44</v>
      </c>
      <c r="C210" s="296" t="s">
        <v>750</v>
      </c>
      <c r="D210" s="296"/>
      <c r="E210" s="304"/>
      <c r="F210" s="304"/>
      <c r="G210" s="304"/>
      <c r="H210" s="304"/>
      <c r="I210" s="304"/>
      <c r="J210" s="304"/>
      <c r="K210" s="304"/>
      <c r="L210" s="304"/>
      <c r="M210" s="304"/>
      <c r="N210" s="304"/>
      <c r="O210" s="304"/>
      <c r="P210" s="304"/>
      <c r="Q210" s="304"/>
      <c r="R210" s="304"/>
    </row>
    <row r="211" spans="1:18" s="295" customFormat="1" x14ac:dyDescent="0.25">
      <c r="A211" s="297" t="s">
        <v>545</v>
      </c>
      <c r="B211" s="285" t="s">
        <v>68</v>
      </c>
      <c r="C211" s="296" t="s">
        <v>750</v>
      </c>
      <c r="D211" s="296"/>
      <c r="E211" s="304"/>
      <c r="F211" s="304"/>
      <c r="G211" s="304"/>
      <c r="H211" s="304"/>
      <c r="I211" s="304"/>
      <c r="J211" s="304"/>
      <c r="K211" s="304"/>
      <c r="L211" s="304"/>
      <c r="M211" s="304"/>
      <c r="N211" s="304"/>
      <c r="O211" s="304"/>
      <c r="P211" s="304"/>
      <c r="Q211" s="304"/>
      <c r="R211" s="304"/>
    </row>
    <row r="212" spans="1:18" s="295" customFormat="1" ht="34.5" customHeight="1" x14ac:dyDescent="0.25">
      <c r="A212" s="297" t="s">
        <v>654</v>
      </c>
      <c r="B212" s="141" t="s">
        <v>1072</v>
      </c>
      <c r="C212" s="296" t="s">
        <v>750</v>
      </c>
      <c r="D212" s="296"/>
      <c r="E212" s="304"/>
      <c r="F212" s="304"/>
      <c r="G212" s="304"/>
      <c r="H212" s="304"/>
      <c r="I212" s="304"/>
      <c r="J212" s="304"/>
      <c r="K212" s="304"/>
      <c r="L212" s="304"/>
      <c r="M212" s="304"/>
      <c r="N212" s="304"/>
      <c r="O212" s="304"/>
      <c r="P212" s="304"/>
      <c r="Q212" s="304"/>
      <c r="R212" s="304"/>
    </row>
    <row r="213" spans="1:18" s="295" customFormat="1" x14ac:dyDescent="0.25">
      <c r="A213" s="297" t="s">
        <v>655</v>
      </c>
      <c r="B213" s="286" t="s">
        <v>621</v>
      </c>
      <c r="C213" s="296" t="s">
        <v>750</v>
      </c>
      <c r="D213" s="296"/>
      <c r="E213" s="304"/>
      <c r="F213" s="304"/>
      <c r="G213" s="304"/>
      <c r="H213" s="304"/>
      <c r="I213" s="304"/>
      <c r="J213" s="304"/>
      <c r="K213" s="304"/>
      <c r="L213" s="304"/>
      <c r="M213" s="304"/>
      <c r="N213" s="304"/>
      <c r="O213" s="304"/>
      <c r="P213" s="304"/>
      <c r="Q213" s="304"/>
      <c r="R213" s="304"/>
    </row>
    <row r="214" spans="1:18" s="295" customFormat="1" x14ac:dyDescent="0.25">
      <c r="A214" s="297" t="s">
        <v>656</v>
      </c>
      <c r="B214" s="286" t="s">
        <v>740</v>
      </c>
      <c r="C214" s="296" t="s">
        <v>750</v>
      </c>
      <c r="D214" s="296"/>
      <c r="E214" s="304"/>
      <c r="F214" s="304"/>
      <c r="G214" s="304"/>
      <c r="H214" s="304"/>
      <c r="I214" s="304"/>
      <c r="J214" s="304"/>
      <c r="K214" s="304"/>
      <c r="L214" s="304"/>
      <c r="M214" s="304"/>
      <c r="N214" s="304"/>
      <c r="O214" s="304"/>
      <c r="P214" s="304"/>
      <c r="Q214" s="304"/>
      <c r="R214" s="304"/>
    </row>
    <row r="215" spans="1:18" s="295" customFormat="1" x14ac:dyDescent="0.25">
      <c r="A215" s="297" t="s">
        <v>546</v>
      </c>
      <c r="B215" s="285" t="s">
        <v>1066</v>
      </c>
      <c r="C215" s="296" t="s">
        <v>750</v>
      </c>
      <c r="D215" s="296"/>
      <c r="E215" s="304"/>
      <c r="F215" s="304"/>
      <c r="G215" s="304"/>
      <c r="H215" s="304"/>
      <c r="I215" s="304"/>
      <c r="J215" s="304"/>
      <c r="K215" s="304"/>
      <c r="L215" s="304"/>
      <c r="M215" s="304"/>
      <c r="N215" s="304"/>
      <c r="O215" s="304"/>
      <c r="P215" s="304"/>
      <c r="Q215" s="304"/>
      <c r="R215" s="304"/>
    </row>
    <row r="216" spans="1:18" s="295" customFormat="1" x14ac:dyDescent="0.25">
      <c r="A216" s="297" t="s">
        <v>548</v>
      </c>
      <c r="B216" s="293" t="s">
        <v>1026</v>
      </c>
      <c r="C216" s="296" t="s">
        <v>750</v>
      </c>
      <c r="D216" s="296"/>
      <c r="E216" s="304"/>
      <c r="F216" s="304"/>
      <c r="G216" s="304"/>
      <c r="H216" s="304"/>
      <c r="I216" s="304"/>
      <c r="J216" s="304"/>
      <c r="K216" s="304"/>
      <c r="L216" s="304"/>
      <c r="M216" s="304"/>
      <c r="N216" s="304"/>
      <c r="O216" s="304"/>
      <c r="P216" s="304"/>
      <c r="Q216" s="304"/>
      <c r="R216" s="304"/>
    </row>
    <row r="217" spans="1:18" s="295" customFormat="1" x14ac:dyDescent="0.25">
      <c r="A217" s="297" t="s">
        <v>549</v>
      </c>
      <c r="B217" s="285" t="s">
        <v>1027</v>
      </c>
      <c r="C217" s="296" t="s">
        <v>750</v>
      </c>
      <c r="D217" s="296"/>
      <c r="E217" s="304"/>
      <c r="F217" s="304"/>
      <c r="G217" s="304"/>
      <c r="H217" s="304"/>
      <c r="I217" s="304"/>
      <c r="J217" s="304"/>
      <c r="K217" s="304"/>
      <c r="L217" s="304"/>
      <c r="M217" s="304"/>
      <c r="N217" s="304"/>
      <c r="O217" s="304"/>
      <c r="P217" s="304"/>
      <c r="Q217" s="304"/>
      <c r="R217" s="304"/>
    </row>
    <row r="218" spans="1:18" s="295" customFormat="1" x14ac:dyDescent="0.25">
      <c r="A218" s="297" t="s">
        <v>657</v>
      </c>
      <c r="B218" s="141" t="s">
        <v>868</v>
      </c>
      <c r="C218" s="296" t="s">
        <v>750</v>
      </c>
      <c r="D218" s="296"/>
      <c r="E218" s="304"/>
      <c r="F218" s="304"/>
      <c r="G218" s="304"/>
      <c r="H218" s="304"/>
      <c r="I218" s="304"/>
      <c r="J218" s="304"/>
      <c r="K218" s="304"/>
      <c r="L218" s="304"/>
      <c r="M218" s="304"/>
      <c r="N218" s="304"/>
      <c r="O218" s="304"/>
      <c r="P218" s="304"/>
      <c r="Q218" s="304"/>
      <c r="R218" s="304"/>
    </row>
    <row r="219" spans="1:18" s="295" customFormat="1" x14ac:dyDescent="0.25">
      <c r="A219" s="297" t="s">
        <v>658</v>
      </c>
      <c r="B219" s="141" t="s">
        <v>869</v>
      </c>
      <c r="C219" s="296" t="s">
        <v>750</v>
      </c>
      <c r="D219" s="296"/>
      <c r="E219" s="304"/>
      <c r="F219" s="304"/>
      <c r="G219" s="304"/>
      <c r="H219" s="304"/>
      <c r="I219" s="304"/>
      <c r="J219" s="304"/>
      <c r="K219" s="304"/>
      <c r="L219" s="304"/>
      <c r="M219" s="304"/>
      <c r="N219" s="304"/>
      <c r="O219" s="304"/>
      <c r="P219" s="304"/>
      <c r="Q219" s="304"/>
      <c r="R219" s="304"/>
    </row>
    <row r="220" spans="1:18" s="295" customFormat="1" ht="31.5" x14ac:dyDescent="0.25">
      <c r="A220" s="297" t="s">
        <v>659</v>
      </c>
      <c r="B220" s="141" t="s">
        <v>870</v>
      </c>
      <c r="C220" s="296" t="s">
        <v>750</v>
      </c>
      <c r="D220" s="296"/>
      <c r="E220" s="304"/>
      <c r="F220" s="304"/>
      <c r="G220" s="304"/>
      <c r="H220" s="304"/>
      <c r="I220" s="304"/>
      <c r="J220" s="304"/>
      <c r="K220" s="304"/>
      <c r="L220" s="304"/>
      <c r="M220" s="304"/>
      <c r="N220" s="304"/>
      <c r="O220" s="304"/>
      <c r="P220" s="304"/>
      <c r="Q220" s="304"/>
      <c r="R220" s="304"/>
    </row>
    <row r="221" spans="1:18" s="295" customFormat="1" x14ac:dyDescent="0.25">
      <c r="A221" s="297" t="s">
        <v>660</v>
      </c>
      <c r="B221" s="141" t="s">
        <v>871</v>
      </c>
      <c r="C221" s="296" t="s">
        <v>750</v>
      </c>
      <c r="D221" s="296"/>
      <c r="E221" s="304"/>
      <c r="F221" s="304"/>
      <c r="G221" s="304"/>
      <c r="H221" s="304"/>
      <c r="I221" s="304"/>
      <c r="J221" s="304"/>
      <c r="K221" s="304"/>
      <c r="L221" s="304"/>
      <c r="M221" s="304"/>
      <c r="N221" s="304"/>
      <c r="O221" s="304"/>
      <c r="P221" s="304"/>
      <c r="Q221" s="304"/>
      <c r="R221" s="304"/>
    </row>
    <row r="222" spans="1:18" s="295" customFormat="1" x14ac:dyDescent="0.25">
      <c r="A222" s="297" t="s">
        <v>793</v>
      </c>
      <c r="B222" s="141" t="s">
        <v>872</v>
      </c>
      <c r="C222" s="296" t="s">
        <v>750</v>
      </c>
      <c r="D222" s="296"/>
      <c r="E222" s="304"/>
      <c r="F222" s="304"/>
      <c r="G222" s="304"/>
      <c r="H222" s="304"/>
      <c r="I222" s="304"/>
      <c r="J222" s="304"/>
      <c r="K222" s="304"/>
      <c r="L222" s="304"/>
      <c r="M222" s="304"/>
      <c r="N222" s="304"/>
      <c r="O222" s="304"/>
      <c r="P222" s="304"/>
      <c r="Q222" s="304"/>
      <c r="R222" s="304"/>
    </row>
    <row r="223" spans="1:18" s="295" customFormat="1" x14ac:dyDescent="0.25">
      <c r="A223" s="297" t="s">
        <v>794</v>
      </c>
      <c r="B223" s="141" t="s">
        <v>547</v>
      </c>
      <c r="C223" s="296" t="s">
        <v>750</v>
      </c>
      <c r="D223" s="296"/>
      <c r="E223" s="304"/>
      <c r="F223" s="304"/>
      <c r="G223" s="304"/>
      <c r="H223" s="304"/>
      <c r="I223" s="304"/>
      <c r="J223" s="304"/>
      <c r="K223" s="304"/>
      <c r="L223" s="304"/>
      <c r="M223" s="304"/>
      <c r="N223" s="304"/>
      <c r="O223" s="304"/>
      <c r="P223" s="304"/>
      <c r="Q223" s="304"/>
      <c r="R223" s="304"/>
    </row>
    <row r="224" spans="1:18" s="295" customFormat="1" x14ac:dyDescent="0.25">
      <c r="A224" s="297" t="s">
        <v>550</v>
      </c>
      <c r="B224" s="285" t="s">
        <v>56</v>
      </c>
      <c r="C224" s="296" t="s">
        <v>750</v>
      </c>
      <c r="D224" s="296"/>
      <c r="E224" s="304"/>
      <c r="F224" s="304"/>
      <c r="G224" s="304"/>
      <c r="H224" s="304"/>
      <c r="I224" s="304"/>
      <c r="J224" s="304"/>
      <c r="K224" s="304"/>
      <c r="L224" s="304"/>
      <c r="M224" s="304"/>
      <c r="N224" s="304"/>
      <c r="O224" s="304"/>
      <c r="P224" s="304"/>
      <c r="Q224" s="304"/>
      <c r="R224" s="304"/>
    </row>
    <row r="225" spans="1:18" s="295" customFormat="1" x14ac:dyDescent="0.25">
      <c r="A225" s="297" t="s">
        <v>551</v>
      </c>
      <c r="B225" s="285" t="s">
        <v>1071</v>
      </c>
      <c r="C225" s="296" t="s">
        <v>750</v>
      </c>
      <c r="D225" s="296"/>
      <c r="E225" s="304"/>
      <c r="F225" s="304"/>
      <c r="G225" s="304"/>
      <c r="H225" s="304"/>
      <c r="I225" s="304"/>
      <c r="J225" s="304"/>
      <c r="K225" s="304"/>
      <c r="L225" s="304"/>
      <c r="M225" s="304"/>
      <c r="N225" s="304"/>
      <c r="O225" s="304"/>
      <c r="P225" s="304"/>
      <c r="Q225" s="304"/>
      <c r="R225" s="304"/>
    </row>
    <row r="226" spans="1:18" s="295" customFormat="1" x14ac:dyDescent="0.25">
      <c r="A226" s="297" t="s">
        <v>927</v>
      </c>
      <c r="B226" s="285" t="s">
        <v>865</v>
      </c>
      <c r="C226" s="296" t="s">
        <v>286</v>
      </c>
      <c r="D226" s="305" t="s">
        <v>590</v>
      </c>
      <c r="E226" s="305" t="s">
        <v>590</v>
      </c>
      <c r="F226" s="305" t="s">
        <v>590</v>
      </c>
      <c r="G226" s="305" t="s">
        <v>590</v>
      </c>
      <c r="H226" s="305" t="s">
        <v>590</v>
      </c>
      <c r="I226" s="305" t="s">
        <v>590</v>
      </c>
      <c r="J226" s="305" t="s">
        <v>590</v>
      </c>
      <c r="K226" s="305" t="s">
        <v>590</v>
      </c>
      <c r="L226" s="305" t="s">
        <v>590</v>
      </c>
      <c r="M226" s="305" t="s">
        <v>590</v>
      </c>
      <c r="N226" s="305" t="s">
        <v>590</v>
      </c>
      <c r="O226" s="305" t="s">
        <v>590</v>
      </c>
      <c r="P226" s="305" t="s">
        <v>590</v>
      </c>
      <c r="Q226" s="305" t="s">
        <v>590</v>
      </c>
      <c r="R226" s="305" t="s">
        <v>590</v>
      </c>
    </row>
    <row r="227" spans="1:18" s="295" customFormat="1" ht="31.5" x14ac:dyDescent="0.25">
      <c r="A227" s="297" t="s">
        <v>928</v>
      </c>
      <c r="B227" s="285" t="s">
        <v>929</v>
      </c>
      <c r="C227" s="296" t="s">
        <v>750</v>
      </c>
      <c r="D227" s="296"/>
      <c r="E227" s="304"/>
      <c r="F227" s="304"/>
      <c r="G227" s="304"/>
      <c r="H227" s="304"/>
      <c r="I227" s="304"/>
      <c r="J227" s="304"/>
      <c r="K227" s="304"/>
      <c r="L227" s="304"/>
      <c r="M227" s="304"/>
      <c r="N227" s="304"/>
      <c r="O227" s="304"/>
      <c r="P227" s="304"/>
      <c r="Q227" s="304"/>
      <c r="R227" s="304"/>
    </row>
    <row r="228" spans="1:18" s="295" customFormat="1" x14ac:dyDescent="0.25">
      <c r="A228" s="297" t="s">
        <v>552</v>
      </c>
      <c r="B228" s="293" t="s">
        <v>1028</v>
      </c>
      <c r="C228" s="296" t="s">
        <v>750</v>
      </c>
      <c r="D228" s="296"/>
      <c r="E228" s="304"/>
      <c r="F228" s="304"/>
      <c r="G228" s="304"/>
      <c r="H228" s="304"/>
      <c r="I228" s="304"/>
      <c r="J228" s="304"/>
      <c r="K228" s="304"/>
      <c r="L228" s="304"/>
      <c r="M228" s="304"/>
      <c r="N228" s="304"/>
      <c r="O228" s="304"/>
      <c r="P228" s="304"/>
      <c r="Q228" s="304"/>
      <c r="R228" s="304"/>
    </row>
    <row r="229" spans="1:18" s="295" customFormat="1" x14ac:dyDescent="0.25">
      <c r="A229" s="297" t="s">
        <v>553</v>
      </c>
      <c r="B229" s="285" t="s">
        <v>57</v>
      </c>
      <c r="C229" s="296" t="s">
        <v>750</v>
      </c>
      <c r="D229" s="296"/>
      <c r="E229" s="304"/>
      <c r="F229" s="304"/>
      <c r="G229" s="304"/>
      <c r="H229" s="304"/>
      <c r="I229" s="304"/>
      <c r="J229" s="304"/>
      <c r="K229" s="304"/>
      <c r="L229" s="304"/>
      <c r="M229" s="304"/>
      <c r="N229" s="304"/>
      <c r="O229" s="304"/>
      <c r="P229" s="304"/>
      <c r="Q229" s="304"/>
      <c r="R229" s="304"/>
    </row>
    <row r="230" spans="1:18" s="295" customFormat="1" x14ac:dyDescent="0.25">
      <c r="A230" s="297" t="s">
        <v>554</v>
      </c>
      <c r="B230" s="285" t="s">
        <v>1029</v>
      </c>
      <c r="C230" s="296" t="s">
        <v>750</v>
      </c>
      <c r="D230" s="296"/>
      <c r="E230" s="304"/>
      <c r="F230" s="304"/>
      <c r="G230" s="304"/>
      <c r="H230" s="304"/>
      <c r="I230" s="304"/>
      <c r="J230" s="304"/>
      <c r="K230" s="304"/>
      <c r="L230" s="304"/>
      <c r="M230" s="304"/>
      <c r="N230" s="304"/>
      <c r="O230" s="304"/>
      <c r="P230" s="304"/>
      <c r="Q230" s="304"/>
      <c r="R230" s="304"/>
    </row>
    <row r="231" spans="1:18" s="295" customFormat="1" x14ac:dyDescent="0.25">
      <c r="A231" s="297" t="s">
        <v>607</v>
      </c>
      <c r="B231" s="141" t="s">
        <v>1067</v>
      </c>
      <c r="C231" s="296" t="s">
        <v>750</v>
      </c>
      <c r="D231" s="296"/>
      <c r="E231" s="304"/>
      <c r="F231" s="304"/>
      <c r="G231" s="304"/>
      <c r="H231" s="304"/>
      <c r="I231" s="304"/>
      <c r="J231" s="304"/>
      <c r="K231" s="304"/>
      <c r="L231" s="304"/>
      <c r="M231" s="304"/>
      <c r="N231" s="304"/>
      <c r="O231" s="304"/>
      <c r="P231" s="304"/>
      <c r="Q231" s="304"/>
      <c r="R231" s="304"/>
    </row>
    <row r="232" spans="1:18" s="295" customFormat="1" x14ac:dyDescent="0.25">
      <c r="A232" s="297" t="s">
        <v>608</v>
      </c>
      <c r="B232" s="141" t="s">
        <v>1073</v>
      </c>
      <c r="C232" s="296" t="s">
        <v>750</v>
      </c>
      <c r="D232" s="296"/>
      <c r="E232" s="304"/>
      <c r="F232" s="304"/>
      <c r="G232" s="304"/>
      <c r="H232" s="304"/>
      <c r="I232" s="304"/>
      <c r="J232" s="304"/>
      <c r="K232" s="304"/>
      <c r="L232" s="304"/>
      <c r="M232" s="304"/>
      <c r="N232" s="304"/>
      <c r="O232" s="304"/>
      <c r="P232" s="304"/>
      <c r="Q232" s="304"/>
      <c r="R232" s="304"/>
    </row>
    <row r="233" spans="1:18" s="295" customFormat="1" x14ac:dyDescent="0.25">
      <c r="A233" s="297" t="s">
        <v>643</v>
      </c>
      <c r="B233" s="141" t="s">
        <v>61</v>
      </c>
      <c r="C233" s="296" t="s">
        <v>750</v>
      </c>
      <c r="D233" s="296"/>
      <c r="E233" s="304"/>
      <c r="F233" s="304"/>
      <c r="G233" s="304"/>
      <c r="H233" s="304"/>
      <c r="I233" s="304"/>
      <c r="J233" s="304"/>
      <c r="K233" s="304"/>
      <c r="L233" s="304"/>
      <c r="M233" s="304"/>
      <c r="N233" s="304"/>
      <c r="O233" s="304"/>
      <c r="P233" s="304"/>
      <c r="Q233" s="304"/>
      <c r="R233" s="304"/>
    </row>
    <row r="234" spans="1:18" s="295" customFormat="1" x14ac:dyDescent="0.25">
      <c r="A234" s="297" t="s">
        <v>555</v>
      </c>
      <c r="B234" s="285" t="s">
        <v>1131</v>
      </c>
      <c r="C234" s="296" t="s">
        <v>750</v>
      </c>
      <c r="D234" s="296"/>
      <c r="E234" s="304"/>
      <c r="F234" s="304"/>
      <c r="G234" s="304"/>
      <c r="H234" s="304"/>
      <c r="I234" s="304"/>
      <c r="J234" s="304"/>
      <c r="K234" s="304"/>
      <c r="L234" s="304"/>
      <c r="M234" s="304"/>
      <c r="N234" s="304"/>
      <c r="O234" s="304"/>
      <c r="P234" s="304"/>
      <c r="Q234" s="304"/>
      <c r="R234" s="304"/>
    </row>
    <row r="235" spans="1:18" s="295" customFormat="1" ht="16.5" customHeight="1" x14ac:dyDescent="0.25">
      <c r="A235" s="297" t="s">
        <v>556</v>
      </c>
      <c r="B235" s="285" t="s">
        <v>1030</v>
      </c>
      <c r="C235" s="296" t="s">
        <v>750</v>
      </c>
      <c r="D235" s="296"/>
      <c r="E235" s="304"/>
      <c r="F235" s="304"/>
      <c r="G235" s="304"/>
      <c r="H235" s="304"/>
      <c r="I235" s="304"/>
      <c r="J235" s="304"/>
      <c r="K235" s="304"/>
      <c r="L235" s="304"/>
      <c r="M235" s="304"/>
      <c r="N235" s="304"/>
      <c r="O235" s="304"/>
      <c r="P235" s="304"/>
      <c r="Q235" s="304"/>
      <c r="R235" s="304"/>
    </row>
    <row r="236" spans="1:18" s="295" customFormat="1" x14ac:dyDescent="0.25">
      <c r="A236" s="297" t="s">
        <v>661</v>
      </c>
      <c r="B236" s="141" t="s">
        <v>666</v>
      </c>
      <c r="C236" s="296" t="s">
        <v>750</v>
      </c>
      <c r="D236" s="296"/>
      <c r="E236" s="304"/>
      <c r="F236" s="304"/>
      <c r="G236" s="304"/>
      <c r="H236" s="304"/>
      <c r="I236" s="304"/>
      <c r="J236" s="304"/>
      <c r="K236" s="304"/>
      <c r="L236" s="304"/>
      <c r="M236" s="304"/>
      <c r="N236" s="304"/>
      <c r="O236" s="304"/>
      <c r="P236" s="304"/>
      <c r="Q236" s="304"/>
      <c r="R236" s="304"/>
    </row>
    <row r="237" spans="1:18" s="295" customFormat="1" x14ac:dyDescent="0.25">
      <c r="A237" s="297" t="s">
        <v>662</v>
      </c>
      <c r="B237" s="141" t="s">
        <v>1161</v>
      </c>
      <c r="C237" s="296" t="s">
        <v>750</v>
      </c>
      <c r="D237" s="296"/>
      <c r="E237" s="304"/>
      <c r="F237" s="304"/>
      <c r="G237" s="304"/>
      <c r="H237" s="304"/>
      <c r="I237" s="304"/>
      <c r="J237" s="304"/>
      <c r="K237" s="304"/>
      <c r="L237" s="304"/>
      <c r="M237" s="304"/>
      <c r="N237" s="304"/>
      <c r="O237" s="304"/>
      <c r="P237" s="304"/>
      <c r="Q237" s="304"/>
      <c r="R237" s="304"/>
    </row>
    <row r="238" spans="1:18" s="295" customFormat="1" x14ac:dyDescent="0.25">
      <c r="A238" s="297" t="s">
        <v>663</v>
      </c>
      <c r="B238" s="285" t="s">
        <v>641</v>
      </c>
      <c r="C238" s="296" t="s">
        <v>750</v>
      </c>
      <c r="D238" s="296"/>
      <c r="E238" s="304"/>
      <c r="F238" s="304"/>
      <c r="G238" s="304"/>
      <c r="H238" s="304"/>
      <c r="I238" s="304"/>
      <c r="J238" s="304"/>
      <c r="K238" s="304"/>
      <c r="L238" s="304"/>
      <c r="M238" s="304"/>
      <c r="N238" s="304"/>
      <c r="O238" s="304"/>
      <c r="P238" s="304"/>
      <c r="Q238" s="304"/>
      <c r="R238" s="304"/>
    </row>
    <row r="239" spans="1:18" s="295" customFormat="1" x14ac:dyDescent="0.25">
      <c r="A239" s="297" t="s">
        <v>664</v>
      </c>
      <c r="B239" s="285" t="s">
        <v>642</v>
      </c>
      <c r="C239" s="296" t="s">
        <v>750</v>
      </c>
      <c r="D239" s="296"/>
      <c r="E239" s="304"/>
      <c r="F239" s="304"/>
      <c r="G239" s="304"/>
      <c r="H239" s="304"/>
      <c r="I239" s="304"/>
      <c r="J239" s="304"/>
      <c r="K239" s="304"/>
      <c r="L239" s="304"/>
      <c r="M239" s="304"/>
      <c r="N239" s="304"/>
      <c r="O239" s="304"/>
      <c r="P239" s="304"/>
      <c r="Q239" s="304"/>
      <c r="R239" s="304"/>
    </row>
    <row r="240" spans="1:18" s="295" customFormat="1" x14ac:dyDescent="0.25">
      <c r="A240" s="297" t="s">
        <v>665</v>
      </c>
      <c r="B240" s="285" t="s">
        <v>1068</v>
      </c>
      <c r="C240" s="296" t="s">
        <v>750</v>
      </c>
      <c r="D240" s="296"/>
      <c r="E240" s="304"/>
      <c r="F240" s="304"/>
      <c r="G240" s="304"/>
      <c r="H240" s="304"/>
      <c r="I240" s="304"/>
      <c r="J240" s="304"/>
      <c r="K240" s="304"/>
      <c r="L240" s="304"/>
      <c r="M240" s="304"/>
      <c r="N240" s="304"/>
      <c r="O240" s="304"/>
      <c r="P240" s="304"/>
      <c r="Q240" s="304"/>
      <c r="R240" s="304"/>
    </row>
    <row r="241" spans="1:18" s="295" customFormat="1" x14ac:dyDescent="0.25">
      <c r="A241" s="297" t="s">
        <v>557</v>
      </c>
      <c r="B241" s="293" t="s">
        <v>1031</v>
      </c>
      <c r="C241" s="296" t="s">
        <v>750</v>
      </c>
      <c r="D241" s="296"/>
      <c r="E241" s="304"/>
      <c r="F241" s="304"/>
      <c r="G241" s="304"/>
      <c r="H241" s="304"/>
      <c r="I241" s="304"/>
      <c r="J241" s="304"/>
      <c r="K241" s="304"/>
      <c r="L241" s="304"/>
      <c r="M241" s="304"/>
      <c r="N241" s="304"/>
      <c r="O241" s="304"/>
      <c r="P241" s="304"/>
      <c r="Q241" s="304"/>
      <c r="R241" s="304"/>
    </row>
    <row r="242" spans="1:18" s="295" customFormat="1" x14ac:dyDescent="0.25">
      <c r="A242" s="297" t="s">
        <v>558</v>
      </c>
      <c r="B242" s="285" t="s">
        <v>1162</v>
      </c>
      <c r="C242" s="296" t="s">
        <v>750</v>
      </c>
      <c r="D242" s="296"/>
      <c r="E242" s="304"/>
      <c r="F242" s="304"/>
      <c r="G242" s="304"/>
      <c r="H242" s="304"/>
      <c r="I242" s="304"/>
      <c r="J242" s="304"/>
      <c r="K242" s="304"/>
      <c r="L242" s="304"/>
      <c r="M242" s="304"/>
      <c r="N242" s="304"/>
      <c r="O242" s="304"/>
      <c r="P242" s="304"/>
      <c r="Q242" s="304"/>
      <c r="R242" s="304"/>
    </row>
    <row r="243" spans="1:18" s="295" customFormat="1" x14ac:dyDescent="0.25">
      <c r="A243" s="297" t="s">
        <v>1074</v>
      </c>
      <c r="B243" s="141" t="s">
        <v>1067</v>
      </c>
      <c r="C243" s="296" t="s">
        <v>750</v>
      </c>
      <c r="D243" s="296"/>
      <c r="E243" s="304"/>
      <c r="F243" s="304"/>
      <c r="G243" s="304"/>
      <c r="H243" s="304"/>
      <c r="I243" s="304"/>
      <c r="J243" s="304"/>
      <c r="K243" s="304"/>
      <c r="L243" s="304"/>
      <c r="M243" s="304"/>
      <c r="N243" s="304"/>
      <c r="O243" s="304"/>
      <c r="P243" s="304"/>
      <c r="Q243" s="304"/>
      <c r="R243" s="304"/>
    </row>
    <row r="244" spans="1:18" s="295" customFormat="1" x14ac:dyDescent="0.25">
      <c r="A244" s="297" t="s">
        <v>1075</v>
      </c>
      <c r="B244" s="141" t="s">
        <v>1073</v>
      </c>
      <c r="C244" s="296" t="s">
        <v>750</v>
      </c>
      <c r="D244" s="296"/>
      <c r="E244" s="304"/>
      <c r="F244" s="304"/>
      <c r="G244" s="304"/>
      <c r="H244" s="304"/>
      <c r="I244" s="304"/>
      <c r="J244" s="304"/>
      <c r="K244" s="304"/>
      <c r="L244" s="304"/>
      <c r="M244" s="304"/>
      <c r="N244" s="304"/>
      <c r="O244" s="304"/>
      <c r="P244" s="304"/>
      <c r="Q244" s="304"/>
      <c r="R244" s="304"/>
    </row>
    <row r="245" spans="1:18" s="295" customFormat="1" x14ac:dyDescent="0.25">
      <c r="A245" s="297" t="s">
        <v>1076</v>
      </c>
      <c r="B245" s="141" t="s">
        <v>61</v>
      </c>
      <c r="C245" s="296" t="s">
        <v>750</v>
      </c>
      <c r="D245" s="296"/>
      <c r="E245" s="304"/>
      <c r="F245" s="304"/>
      <c r="G245" s="304"/>
      <c r="H245" s="304"/>
      <c r="I245" s="304"/>
      <c r="J245" s="304"/>
      <c r="K245" s="304"/>
      <c r="L245" s="304"/>
      <c r="M245" s="304"/>
      <c r="N245" s="304"/>
      <c r="O245" s="304"/>
      <c r="P245" s="304"/>
      <c r="Q245" s="304"/>
      <c r="R245" s="304"/>
    </row>
    <row r="246" spans="1:18" s="295" customFormat="1" x14ac:dyDescent="0.25">
      <c r="A246" s="297" t="s">
        <v>559</v>
      </c>
      <c r="B246" s="285" t="s">
        <v>14</v>
      </c>
      <c r="C246" s="296" t="s">
        <v>750</v>
      </c>
      <c r="D246" s="296"/>
      <c r="E246" s="304"/>
      <c r="F246" s="304"/>
      <c r="G246" s="304"/>
      <c r="H246" s="304"/>
      <c r="I246" s="304"/>
      <c r="J246" s="304"/>
      <c r="K246" s="304"/>
      <c r="L246" s="304"/>
      <c r="M246" s="304"/>
      <c r="N246" s="304"/>
      <c r="O246" s="304"/>
      <c r="P246" s="304"/>
      <c r="Q246" s="304"/>
      <c r="R246" s="304"/>
    </row>
    <row r="247" spans="1:18" s="295" customFormat="1" x14ac:dyDescent="0.25">
      <c r="A247" s="297" t="s">
        <v>1109</v>
      </c>
      <c r="B247" s="285" t="s">
        <v>1069</v>
      </c>
      <c r="C247" s="296" t="s">
        <v>750</v>
      </c>
      <c r="D247" s="296"/>
      <c r="E247" s="304"/>
      <c r="F247" s="304"/>
      <c r="G247" s="304"/>
      <c r="H247" s="304"/>
      <c r="I247" s="304"/>
      <c r="J247" s="304"/>
      <c r="K247" s="304"/>
      <c r="L247" s="304"/>
      <c r="M247" s="304"/>
      <c r="N247" s="304"/>
      <c r="O247" s="304"/>
      <c r="P247" s="304"/>
      <c r="Q247" s="304"/>
      <c r="R247" s="304"/>
    </row>
    <row r="248" spans="1:18" s="295" customFormat="1" ht="31.5" x14ac:dyDescent="0.25">
      <c r="A248" s="297" t="s">
        <v>560</v>
      </c>
      <c r="B248" s="293" t="s">
        <v>1160</v>
      </c>
      <c r="C248" s="296" t="s">
        <v>750</v>
      </c>
      <c r="D248" s="296"/>
      <c r="E248" s="304"/>
      <c r="F248" s="304"/>
      <c r="G248" s="304"/>
      <c r="H248" s="304"/>
      <c r="I248" s="304"/>
      <c r="J248" s="304"/>
      <c r="K248" s="304"/>
      <c r="L248" s="304"/>
      <c r="M248" s="304"/>
      <c r="N248" s="304"/>
      <c r="O248" s="304"/>
      <c r="P248" s="304"/>
      <c r="Q248" s="304"/>
      <c r="R248" s="304"/>
    </row>
    <row r="249" spans="1:18" s="295" customFormat="1" ht="31.5" x14ac:dyDescent="0.25">
      <c r="A249" s="297" t="s">
        <v>561</v>
      </c>
      <c r="B249" s="293" t="s">
        <v>1151</v>
      </c>
      <c r="C249" s="296" t="s">
        <v>750</v>
      </c>
      <c r="D249" s="296"/>
      <c r="E249" s="304"/>
      <c r="F249" s="304"/>
      <c r="G249" s="304"/>
      <c r="H249" s="304"/>
      <c r="I249" s="304"/>
      <c r="J249" s="304"/>
      <c r="K249" s="304"/>
      <c r="L249" s="304"/>
      <c r="M249" s="304"/>
      <c r="N249" s="304"/>
      <c r="O249" s="304"/>
      <c r="P249" s="304"/>
      <c r="Q249" s="304"/>
      <c r="R249" s="304"/>
    </row>
    <row r="250" spans="1:18" s="295" customFormat="1" x14ac:dyDescent="0.25">
      <c r="A250" s="297" t="s">
        <v>667</v>
      </c>
      <c r="B250" s="285" t="s">
        <v>1070</v>
      </c>
      <c r="C250" s="296" t="s">
        <v>750</v>
      </c>
      <c r="D250" s="296"/>
      <c r="E250" s="304"/>
      <c r="F250" s="304"/>
      <c r="G250" s="304"/>
      <c r="H250" s="304"/>
      <c r="I250" s="304"/>
      <c r="J250" s="304"/>
      <c r="K250" s="304"/>
      <c r="L250" s="304"/>
      <c r="M250" s="304"/>
      <c r="N250" s="304"/>
      <c r="O250" s="304"/>
      <c r="P250" s="304"/>
      <c r="Q250" s="304"/>
      <c r="R250" s="304"/>
    </row>
    <row r="251" spans="1:18" s="295" customFormat="1" x14ac:dyDescent="0.25">
      <c r="A251" s="297" t="s">
        <v>668</v>
      </c>
      <c r="B251" s="285" t="s">
        <v>49</v>
      </c>
      <c r="C251" s="296" t="s">
        <v>750</v>
      </c>
      <c r="D251" s="296"/>
      <c r="E251" s="304"/>
      <c r="F251" s="304"/>
      <c r="G251" s="304"/>
      <c r="H251" s="304"/>
      <c r="I251" s="304"/>
      <c r="J251" s="304"/>
      <c r="K251" s="304"/>
      <c r="L251" s="304"/>
      <c r="M251" s="304"/>
      <c r="N251" s="304"/>
      <c r="O251" s="304"/>
      <c r="P251" s="304"/>
      <c r="Q251" s="304"/>
      <c r="R251" s="304"/>
    </row>
    <row r="252" spans="1:18" s="295" customFormat="1" ht="31.5" x14ac:dyDescent="0.25">
      <c r="A252" s="297" t="s">
        <v>562</v>
      </c>
      <c r="B252" s="293" t="s">
        <v>1152</v>
      </c>
      <c r="C252" s="296" t="s">
        <v>750</v>
      </c>
      <c r="D252" s="296"/>
      <c r="E252" s="304"/>
      <c r="F252" s="304"/>
      <c r="G252" s="304"/>
      <c r="H252" s="304"/>
      <c r="I252" s="304"/>
      <c r="J252" s="304"/>
      <c r="K252" s="304"/>
      <c r="L252" s="304"/>
      <c r="M252" s="304"/>
      <c r="N252" s="304"/>
      <c r="O252" s="304"/>
      <c r="P252" s="304"/>
      <c r="Q252" s="304"/>
      <c r="R252" s="304"/>
    </row>
    <row r="253" spans="1:18" s="295" customFormat="1" x14ac:dyDescent="0.25">
      <c r="A253" s="297" t="s">
        <v>828</v>
      </c>
      <c r="B253" s="285" t="s">
        <v>864</v>
      </c>
      <c r="C253" s="296" t="s">
        <v>750</v>
      </c>
      <c r="D253" s="296"/>
      <c r="E253" s="304"/>
      <c r="F253" s="304"/>
      <c r="G253" s="304"/>
      <c r="H253" s="304"/>
      <c r="I253" s="304"/>
      <c r="J253" s="304"/>
      <c r="K253" s="304"/>
      <c r="L253" s="304"/>
      <c r="M253" s="304"/>
      <c r="N253" s="304"/>
      <c r="O253" s="304"/>
      <c r="P253" s="304"/>
      <c r="Q253" s="304"/>
      <c r="R253" s="304"/>
    </row>
    <row r="254" spans="1:18" s="295" customFormat="1" x14ac:dyDescent="0.25">
      <c r="A254" s="297" t="s">
        <v>829</v>
      </c>
      <c r="B254" s="285" t="s">
        <v>827</v>
      </c>
      <c r="C254" s="296" t="s">
        <v>750</v>
      </c>
      <c r="D254" s="296"/>
      <c r="E254" s="304"/>
      <c r="F254" s="304"/>
      <c r="G254" s="304"/>
      <c r="H254" s="304"/>
      <c r="I254" s="304"/>
      <c r="J254" s="304"/>
      <c r="K254" s="304"/>
      <c r="L254" s="304"/>
      <c r="M254" s="304"/>
      <c r="N254" s="304"/>
      <c r="O254" s="304"/>
      <c r="P254" s="304"/>
      <c r="Q254" s="304"/>
      <c r="R254" s="304"/>
    </row>
    <row r="255" spans="1:18" s="295" customFormat="1" x14ac:dyDescent="0.25">
      <c r="A255" s="297" t="s">
        <v>563</v>
      </c>
      <c r="B255" s="293" t="s">
        <v>67</v>
      </c>
      <c r="C255" s="296" t="s">
        <v>750</v>
      </c>
      <c r="D255" s="296"/>
      <c r="E255" s="304"/>
      <c r="F255" s="304"/>
      <c r="G255" s="304"/>
      <c r="H255" s="304"/>
      <c r="I255" s="304"/>
      <c r="J255" s="304"/>
      <c r="K255" s="304"/>
      <c r="L255" s="304"/>
      <c r="M255" s="304"/>
      <c r="N255" s="304"/>
      <c r="O255" s="304"/>
      <c r="P255" s="304"/>
      <c r="Q255" s="304"/>
      <c r="R255" s="304"/>
    </row>
    <row r="256" spans="1:18" s="295" customFormat="1" ht="31.5" x14ac:dyDescent="0.25">
      <c r="A256" s="297" t="s">
        <v>564</v>
      </c>
      <c r="B256" s="293" t="s">
        <v>1153</v>
      </c>
      <c r="C256" s="296" t="s">
        <v>750</v>
      </c>
      <c r="D256" s="296"/>
      <c r="E256" s="304"/>
      <c r="F256" s="304"/>
      <c r="G256" s="304"/>
      <c r="H256" s="304"/>
      <c r="I256" s="304"/>
      <c r="J256" s="304"/>
      <c r="K256" s="304"/>
      <c r="L256" s="304"/>
      <c r="M256" s="304"/>
      <c r="N256" s="304"/>
      <c r="O256" s="304"/>
      <c r="P256" s="304"/>
      <c r="Q256" s="304"/>
      <c r="R256" s="304"/>
    </row>
    <row r="257" spans="1:18" s="295" customFormat="1" x14ac:dyDescent="0.25">
      <c r="A257" s="297" t="s">
        <v>565</v>
      </c>
      <c r="B257" s="293" t="s">
        <v>6</v>
      </c>
      <c r="C257" s="296" t="s">
        <v>750</v>
      </c>
      <c r="D257" s="296"/>
      <c r="E257" s="304"/>
      <c r="F257" s="304"/>
      <c r="G257" s="304"/>
      <c r="H257" s="304"/>
      <c r="I257" s="304"/>
      <c r="J257" s="304"/>
      <c r="K257" s="304"/>
      <c r="L257" s="304"/>
      <c r="M257" s="304"/>
      <c r="N257" s="304"/>
      <c r="O257" s="304"/>
      <c r="P257" s="304"/>
      <c r="Q257" s="304"/>
      <c r="R257" s="304"/>
    </row>
    <row r="258" spans="1:18" s="295" customFormat="1" x14ac:dyDescent="0.25">
      <c r="A258" s="297" t="s">
        <v>566</v>
      </c>
      <c r="B258" s="293" t="s">
        <v>7</v>
      </c>
      <c r="C258" s="296" t="s">
        <v>750</v>
      </c>
      <c r="D258" s="296"/>
      <c r="E258" s="304"/>
      <c r="F258" s="304"/>
      <c r="G258" s="304"/>
      <c r="H258" s="304"/>
      <c r="I258" s="304"/>
      <c r="J258" s="304"/>
      <c r="K258" s="304"/>
      <c r="L258" s="304"/>
      <c r="M258" s="304"/>
      <c r="N258" s="304"/>
      <c r="O258" s="304"/>
      <c r="P258" s="304"/>
      <c r="Q258" s="304"/>
      <c r="R258" s="304"/>
    </row>
    <row r="259" spans="1:18" s="295" customFormat="1" x14ac:dyDescent="0.25">
      <c r="A259" s="297" t="s">
        <v>568</v>
      </c>
      <c r="B259" s="293" t="s">
        <v>865</v>
      </c>
      <c r="C259" s="296" t="s">
        <v>286</v>
      </c>
      <c r="D259" s="305" t="s">
        <v>590</v>
      </c>
      <c r="E259" s="305" t="s">
        <v>590</v>
      </c>
      <c r="F259" s="305" t="s">
        <v>590</v>
      </c>
      <c r="G259" s="305" t="s">
        <v>590</v>
      </c>
      <c r="H259" s="305" t="s">
        <v>590</v>
      </c>
      <c r="I259" s="305" t="s">
        <v>590</v>
      </c>
      <c r="J259" s="305" t="s">
        <v>590</v>
      </c>
      <c r="K259" s="305" t="s">
        <v>590</v>
      </c>
      <c r="L259" s="305" t="s">
        <v>590</v>
      </c>
      <c r="M259" s="305" t="s">
        <v>590</v>
      </c>
      <c r="N259" s="305" t="s">
        <v>590</v>
      </c>
      <c r="O259" s="305" t="s">
        <v>590</v>
      </c>
      <c r="P259" s="305" t="s">
        <v>590</v>
      </c>
      <c r="Q259" s="305" t="s">
        <v>590</v>
      </c>
      <c r="R259" s="305" t="s">
        <v>590</v>
      </c>
    </row>
    <row r="260" spans="1:18" s="295" customFormat="1" x14ac:dyDescent="0.25">
      <c r="A260" s="297" t="s">
        <v>569</v>
      </c>
      <c r="B260" s="285" t="s">
        <v>1032</v>
      </c>
      <c r="C260" s="296" t="s">
        <v>750</v>
      </c>
      <c r="D260" s="296"/>
      <c r="E260" s="304"/>
      <c r="F260" s="304"/>
      <c r="G260" s="304"/>
      <c r="H260" s="304"/>
      <c r="I260" s="304"/>
      <c r="J260" s="304"/>
      <c r="K260" s="304"/>
      <c r="L260" s="304"/>
      <c r="M260" s="304"/>
      <c r="N260" s="304"/>
      <c r="O260" s="304"/>
      <c r="P260" s="304"/>
      <c r="Q260" s="304"/>
      <c r="R260" s="304"/>
    </row>
    <row r="261" spans="1:18" s="295" customFormat="1" ht="31.5" x14ac:dyDescent="0.25">
      <c r="A261" s="297" t="s">
        <v>669</v>
      </c>
      <c r="B261" s="141" t="s">
        <v>1033</v>
      </c>
      <c r="C261" s="296" t="s">
        <v>750</v>
      </c>
      <c r="D261" s="296"/>
      <c r="E261" s="304"/>
      <c r="F261" s="304"/>
      <c r="G261" s="304"/>
      <c r="H261" s="304"/>
      <c r="I261" s="304"/>
      <c r="J261" s="304"/>
      <c r="K261" s="304"/>
      <c r="L261" s="304"/>
      <c r="M261" s="304"/>
      <c r="N261" s="304"/>
      <c r="O261" s="304"/>
      <c r="P261" s="304"/>
      <c r="Q261" s="304"/>
      <c r="R261" s="304"/>
    </row>
    <row r="262" spans="1:18" s="295" customFormat="1" x14ac:dyDescent="0.25">
      <c r="A262" s="297" t="s">
        <v>670</v>
      </c>
      <c r="B262" s="286" t="s">
        <v>62</v>
      </c>
      <c r="C262" s="296" t="s">
        <v>750</v>
      </c>
      <c r="D262" s="296"/>
      <c r="E262" s="304"/>
      <c r="F262" s="304"/>
      <c r="G262" s="304"/>
      <c r="H262" s="304"/>
      <c r="I262" s="304"/>
      <c r="J262" s="304"/>
      <c r="K262" s="304"/>
      <c r="L262" s="304"/>
      <c r="M262" s="304"/>
      <c r="N262" s="304"/>
      <c r="O262" s="304"/>
      <c r="P262" s="304"/>
      <c r="Q262" s="304"/>
      <c r="R262" s="304"/>
    </row>
    <row r="263" spans="1:18" s="295" customFormat="1" ht="31.5" x14ac:dyDescent="0.25">
      <c r="A263" s="297" t="s">
        <v>892</v>
      </c>
      <c r="B263" s="286" t="s">
        <v>899</v>
      </c>
      <c r="C263" s="296" t="s">
        <v>750</v>
      </c>
      <c r="D263" s="296"/>
      <c r="E263" s="304"/>
      <c r="F263" s="304"/>
      <c r="G263" s="304"/>
      <c r="H263" s="304"/>
      <c r="I263" s="304"/>
      <c r="J263" s="304"/>
      <c r="K263" s="304"/>
      <c r="L263" s="304"/>
      <c r="M263" s="304"/>
      <c r="N263" s="304"/>
      <c r="O263" s="304"/>
      <c r="P263" s="304"/>
      <c r="Q263" s="304"/>
      <c r="R263" s="304"/>
    </row>
    <row r="264" spans="1:18" s="295" customFormat="1" x14ac:dyDescent="0.25">
      <c r="A264" s="297" t="s">
        <v>893</v>
      </c>
      <c r="B264" s="287" t="s">
        <v>62</v>
      </c>
      <c r="C264" s="296" t="s">
        <v>750</v>
      </c>
      <c r="D264" s="296"/>
      <c r="E264" s="304"/>
      <c r="F264" s="304"/>
      <c r="G264" s="304"/>
      <c r="H264" s="304"/>
      <c r="I264" s="304"/>
      <c r="J264" s="304"/>
      <c r="K264" s="304"/>
      <c r="L264" s="304"/>
      <c r="M264" s="304"/>
      <c r="N264" s="304"/>
      <c r="O264" s="304"/>
      <c r="P264" s="304"/>
      <c r="Q264" s="304"/>
      <c r="R264" s="304"/>
    </row>
    <row r="265" spans="1:18" s="295" customFormat="1" ht="31.5" x14ac:dyDescent="0.25">
      <c r="A265" s="297" t="s">
        <v>894</v>
      </c>
      <c r="B265" s="286" t="s">
        <v>900</v>
      </c>
      <c r="C265" s="296" t="s">
        <v>750</v>
      </c>
      <c r="D265" s="296"/>
      <c r="E265" s="304"/>
      <c r="F265" s="304"/>
      <c r="G265" s="304"/>
      <c r="H265" s="304"/>
      <c r="I265" s="304"/>
      <c r="J265" s="304"/>
      <c r="K265" s="304"/>
      <c r="L265" s="304"/>
      <c r="M265" s="304"/>
      <c r="N265" s="304"/>
      <c r="O265" s="304"/>
      <c r="P265" s="304"/>
      <c r="Q265" s="304"/>
      <c r="R265" s="304"/>
    </row>
    <row r="266" spans="1:18" s="295" customFormat="1" x14ac:dyDescent="0.25">
      <c r="A266" s="297" t="s">
        <v>895</v>
      </c>
      <c r="B266" s="287" t="s">
        <v>62</v>
      </c>
      <c r="C266" s="296" t="s">
        <v>750</v>
      </c>
      <c r="D266" s="296"/>
      <c r="E266" s="304"/>
      <c r="F266" s="304"/>
      <c r="G266" s="304"/>
      <c r="H266" s="304"/>
      <c r="I266" s="304"/>
      <c r="J266" s="304"/>
      <c r="K266" s="304"/>
      <c r="L266" s="304"/>
      <c r="M266" s="304"/>
      <c r="N266" s="304"/>
      <c r="O266" s="304"/>
      <c r="P266" s="304"/>
      <c r="Q266" s="304"/>
      <c r="R266" s="304"/>
    </row>
    <row r="267" spans="1:18" s="295" customFormat="1" ht="31.5" x14ac:dyDescent="0.25">
      <c r="A267" s="297" t="s">
        <v>993</v>
      </c>
      <c r="B267" s="286" t="s">
        <v>885</v>
      </c>
      <c r="C267" s="296" t="s">
        <v>750</v>
      </c>
      <c r="D267" s="296"/>
      <c r="E267" s="304"/>
      <c r="F267" s="304"/>
      <c r="G267" s="304"/>
      <c r="H267" s="304"/>
      <c r="I267" s="304"/>
      <c r="J267" s="304"/>
      <c r="K267" s="304"/>
      <c r="L267" s="304"/>
      <c r="M267" s="304"/>
      <c r="N267" s="304"/>
      <c r="O267" s="304"/>
      <c r="P267" s="304"/>
      <c r="Q267" s="304"/>
      <c r="R267" s="304"/>
    </row>
    <row r="268" spans="1:18" s="295" customFormat="1" x14ac:dyDescent="0.25">
      <c r="A268" s="297" t="s">
        <v>994</v>
      </c>
      <c r="B268" s="287" t="s">
        <v>62</v>
      </c>
      <c r="C268" s="296" t="s">
        <v>750</v>
      </c>
      <c r="D268" s="296"/>
      <c r="E268" s="304"/>
      <c r="F268" s="304"/>
      <c r="G268" s="304"/>
      <c r="H268" s="304"/>
      <c r="I268" s="304"/>
      <c r="J268" s="304"/>
      <c r="K268" s="304"/>
      <c r="L268" s="304"/>
      <c r="M268" s="304"/>
      <c r="N268" s="304"/>
      <c r="O268" s="304"/>
      <c r="P268" s="304"/>
      <c r="Q268" s="304"/>
      <c r="R268" s="304"/>
    </row>
    <row r="269" spans="1:18" s="295" customFormat="1" x14ac:dyDescent="0.25">
      <c r="A269" s="297" t="s">
        <v>671</v>
      </c>
      <c r="B269" s="141" t="s">
        <v>1057</v>
      </c>
      <c r="C269" s="296" t="s">
        <v>750</v>
      </c>
      <c r="D269" s="296"/>
      <c r="E269" s="304"/>
      <c r="F269" s="304"/>
      <c r="G269" s="304"/>
      <c r="H269" s="304"/>
      <c r="I269" s="304"/>
      <c r="J269" s="304"/>
      <c r="K269" s="304"/>
      <c r="L269" s="304"/>
      <c r="M269" s="304"/>
      <c r="N269" s="304"/>
      <c r="O269" s="304"/>
      <c r="P269" s="304"/>
      <c r="Q269" s="304"/>
      <c r="R269" s="304"/>
    </row>
    <row r="270" spans="1:18" s="295" customFormat="1" x14ac:dyDescent="0.25">
      <c r="A270" s="297" t="s">
        <v>672</v>
      </c>
      <c r="B270" s="286" t="s">
        <v>62</v>
      </c>
      <c r="C270" s="296" t="s">
        <v>750</v>
      </c>
      <c r="D270" s="296"/>
      <c r="E270" s="304"/>
      <c r="F270" s="304"/>
      <c r="G270" s="304"/>
      <c r="H270" s="304"/>
      <c r="I270" s="304"/>
      <c r="J270" s="304"/>
      <c r="K270" s="304"/>
      <c r="L270" s="304"/>
      <c r="M270" s="304"/>
      <c r="N270" s="304"/>
      <c r="O270" s="304"/>
      <c r="P270" s="304"/>
      <c r="Q270" s="304"/>
      <c r="R270" s="304"/>
    </row>
    <row r="271" spans="1:18" s="295" customFormat="1" x14ac:dyDescent="0.25">
      <c r="A271" s="297" t="s">
        <v>779</v>
      </c>
      <c r="B271" s="284" t="s">
        <v>747</v>
      </c>
      <c r="C271" s="296" t="s">
        <v>750</v>
      </c>
      <c r="D271" s="296"/>
      <c r="E271" s="304"/>
      <c r="F271" s="304"/>
      <c r="G271" s="304"/>
      <c r="H271" s="304"/>
      <c r="I271" s="304"/>
      <c r="J271" s="304"/>
      <c r="K271" s="304"/>
      <c r="L271" s="304"/>
      <c r="M271" s="304"/>
      <c r="N271" s="304"/>
      <c r="O271" s="304"/>
      <c r="P271" s="304"/>
      <c r="Q271" s="304"/>
      <c r="R271" s="304"/>
    </row>
    <row r="272" spans="1:18" s="295" customFormat="1" x14ac:dyDescent="0.25">
      <c r="A272" s="297" t="s">
        <v>780</v>
      </c>
      <c r="B272" s="286" t="s">
        <v>62</v>
      </c>
      <c r="C272" s="296" t="s">
        <v>750</v>
      </c>
      <c r="D272" s="296"/>
      <c r="E272" s="304"/>
      <c r="F272" s="304"/>
      <c r="G272" s="304"/>
      <c r="H272" s="304"/>
      <c r="I272" s="304"/>
      <c r="J272" s="304"/>
      <c r="K272" s="304"/>
      <c r="L272" s="304"/>
      <c r="M272" s="304"/>
      <c r="N272" s="304"/>
      <c r="O272" s="304"/>
      <c r="P272" s="304"/>
      <c r="Q272" s="304"/>
      <c r="R272" s="304"/>
    </row>
    <row r="273" spans="1:18" s="295" customFormat="1" x14ac:dyDescent="0.25">
      <c r="A273" s="297" t="s">
        <v>781</v>
      </c>
      <c r="B273" s="284" t="s">
        <v>1051</v>
      </c>
      <c r="C273" s="296" t="s">
        <v>750</v>
      </c>
      <c r="D273" s="296"/>
      <c r="E273" s="304"/>
      <c r="F273" s="304"/>
      <c r="G273" s="304"/>
      <c r="H273" s="304"/>
      <c r="I273" s="304"/>
      <c r="J273" s="304"/>
      <c r="K273" s="304"/>
      <c r="L273" s="304"/>
      <c r="M273" s="304"/>
      <c r="N273" s="304"/>
      <c r="O273" s="304"/>
      <c r="P273" s="304"/>
      <c r="Q273" s="304"/>
      <c r="R273" s="304"/>
    </row>
    <row r="274" spans="1:18" s="295" customFormat="1" x14ac:dyDescent="0.25">
      <c r="A274" s="297" t="s">
        <v>782</v>
      </c>
      <c r="B274" s="286" t="s">
        <v>62</v>
      </c>
      <c r="C274" s="296" t="s">
        <v>750</v>
      </c>
      <c r="D274" s="296"/>
      <c r="E274" s="304"/>
      <c r="F274" s="304"/>
      <c r="G274" s="304"/>
      <c r="H274" s="304"/>
      <c r="I274" s="304"/>
      <c r="J274" s="304"/>
      <c r="K274" s="304"/>
      <c r="L274" s="304"/>
      <c r="M274" s="304"/>
      <c r="N274" s="304"/>
      <c r="O274" s="304"/>
      <c r="P274" s="304"/>
      <c r="Q274" s="304"/>
      <c r="R274" s="304"/>
    </row>
    <row r="275" spans="1:18" s="295" customFormat="1" x14ac:dyDescent="0.25">
      <c r="A275" s="297" t="s">
        <v>783</v>
      </c>
      <c r="B275" s="284" t="s">
        <v>748</v>
      </c>
      <c r="C275" s="296" t="s">
        <v>750</v>
      </c>
      <c r="D275" s="296"/>
      <c r="E275" s="304"/>
      <c r="F275" s="304"/>
      <c r="G275" s="304"/>
      <c r="H275" s="304"/>
      <c r="I275" s="304"/>
      <c r="J275" s="304"/>
      <c r="K275" s="304"/>
      <c r="L275" s="304"/>
      <c r="M275" s="304"/>
      <c r="N275" s="304"/>
      <c r="O275" s="304"/>
      <c r="P275" s="304"/>
      <c r="Q275" s="304"/>
      <c r="R275" s="304"/>
    </row>
    <row r="276" spans="1:18" s="295" customFormat="1" x14ac:dyDescent="0.25">
      <c r="A276" s="297" t="s">
        <v>784</v>
      </c>
      <c r="B276" s="286" t="s">
        <v>62</v>
      </c>
      <c r="C276" s="296" t="s">
        <v>750</v>
      </c>
      <c r="D276" s="296"/>
      <c r="E276" s="304"/>
      <c r="F276" s="304"/>
      <c r="G276" s="304"/>
      <c r="H276" s="304"/>
      <c r="I276" s="304"/>
      <c r="J276" s="304"/>
      <c r="K276" s="304"/>
      <c r="L276" s="304"/>
      <c r="M276" s="304"/>
      <c r="N276" s="304"/>
      <c r="O276" s="304"/>
      <c r="P276" s="304"/>
      <c r="Q276" s="304"/>
      <c r="R276" s="304"/>
    </row>
    <row r="277" spans="1:18" s="295" customFormat="1" ht="15.75" customHeight="1" x14ac:dyDescent="0.25">
      <c r="A277" s="297" t="s">
        <v>1079</v>
      </c>
      <c r="B277" s="284" t="s">
        <v>749</v>
      </c>
      <c r="C277" s="296" t="s">
        <v>750</v>
      </c>
      <c r="D277" s="296"/>
      <c r="E277" s="304"/>
      <c r="F277" s="304"/>
      <c r="G277" s="304"/>
      <c r="H277" s="304"/>
      <c r="I277" s="304"/>
      <c r="J277" s="304"/>
      <c r="K277" s="304"/>
      <c r="L277" s="304"/>
      <c r="M277" s="304"/>
      <c r="N277" s="304"/>
      <c r="O277" s="304"/>
      <c r="P277" s="304"/>
      <c r="Q277" s="304"/>
      <c r="R277" s="304"/>
    </row>
    <row r="278" spans="1:18" s="295" customFormat="1" x14ac:dyDescent="0.25">
      <c r="A278" s="297" t="s">
        <v>785</v>
      </c>
      <c r="B278" s="286" t="s">
        <v>62</v>
      </c>
      <c r="C278" s="296" t="s">
        <v>750</v>
      </c>
      <c r="D278" s="296"/>
      <c r="E278" s="304"/>
      <c r="F278" s="304"/>
      <c r="G278" s="304"/>
      <c r="H278" s="304"/>
      <c r="I278" s="304"/>
      <c r="J278" s="304"/>
      <c r="K278" s="304"/>
      <c r="L278" s="304"/>
      <c r="M278" s="304"/>
      <c r="N278" s="304"/>
      <c r="O278" s="304"/>
      <c r="P278" s="304"/>
      <c r="Q278" s="304"/>
      <c r="R278" s="304"/>
    </row>
    <row r="279" spans="1:18" s="295" customFormat="1" x14ac:dyDescent="0.25">
      <c r="A279" s="297" t="s">
        <v>896</v>
      </c>
      <c r="B279" s="284" t="s">
        <v>1058</v>
      </c>
      <c r="C279" s="296" t="s">
        <v>750</v>
      </c>
      <c r="D279" s="296"/>
      <c r="E279" s="304"/>
      <c r="F279" s="304"/>
      <c r="G279" s="304"/>
      <c r="H279" s="304"/>
      <c r="I279" s="304"/>
      <c r="J279" s="304"/>
      <c r="K279" s="304"/>
      <c r="L279" s="304"/>
      <c r="M279" s="304"/>
      <c r="N279" s="304"/>
      <c r="O279" s="304"/>
      <c r="P279" s="304"/>
      <c r="Q279" s="304"/>
      <c r="R279" s="304"/>
    </row>
    <row r="280" spans="1:18" s="295" customFormat="1" x14ac:dyDescent="0.25">
      <c r="A280" s="297" t="s">
        <v>786</v>
      </c>
      <c r="B280" s="286" t="s">
        <v>62</v>
      </c>
      <c r="C280" s="296" t="s">
        <v>750</v>
      </c>
      <c r="D280" s="296"/>
      <c r="E280" s="304"/>
      <c r="F280" s="304"/>
      <c r="G280" s="304"/>
      <c r="H280" s="304"/>
      <c r="I280" s="304"/>
      <c r="J280" s="304"/>
      <c r="K280" s="304"/>
      <c r="L280" s="304"/>
      <c r="M280" s="304"/>
      <c r="N280" s="304"/>
      <c r="O280" s="304"/>
      <c r="P280" s="304"/>
      <c r="Q280" s="304"/>
      <c r="R280" s="304"/>
    </row>
    <row r="281" spans="1:18" s="295" customFormat="1" ht="31.5" x14ac:dyDescent="0.25">
      <c r="A281" s="297" t="s">
        <v>787</v>
      </c>
      <c r="B281" s="141" t="s">
        <v>1034</v>
      </c>
      <c r="C281" s="296" t="s">
        <v>750</v>
      </c>
      <c r="D281" s="296"/>
      <c r="E281" s="304"/>
      <c r="F281" s="304"/>
      <c r="G281" s="304"/>
      <c r="H281" s="304"/>
      <c r="I281" s="304"/>
      <c r="J281" s="304"/>
      <c r="K281" s="304"/>
      <c r="L281" s="304"/>
      <c r="M281" s="304"/>
      <c r="N281" s="304"/>
      <c r="O281" s="304"/>
      <c r="P281" s="304"/>
      <c r="Q281" s="304"/>
      <c r="R281" s="304"/>
    </row>
    <row r="282" spans="1:18" s="295" customFormat="1" x14ac:dyDescent="0.25">
      <c r="A282" s="297" t="s">
        <v>788</v>
      </c>
      <c r="B282" s="286" t="s">
        <v>62</v>
      </c>
      <c r="C282" s="296" t="s">
        <v>750</v>
      </c>
      <c r="D282" s="296"/>
      <c r="E282" s="304"/>
      <c r="F282" s="304"/>
      <c r="G282" s="304"/>
      <c r="H282" s="304"/>
      <c r="I282" s="304"/>
      <c r="J282" s="304"/>
      <c r="K282" s="304"/>
      <c r="L282" s="304"/>
      <c r="M282" s="304"/>
      <c r="N282" s="304"/>
      <c r="O282" s="304"/>
      <c r="P282" s="304"/>
      <c r="Q282" s="304"/>
      <c r="R282" s="304"/>
    </row>
    <row r="283" spans="1:18" s="295" customFormat="1" x14ac:dyDescent="0.25">
      <c r="A283" s="297" t="s">
        <v>995</v>
      </c>
      <c r="B283" s="286" t="s">
        <v>644</v>
      </c>
      <c r="C283" s="296" t="s">
        <v>750</v>
      </c>
      <c r="D283" s="296"/>
      <c r="E283" s="304"/>
      <c r="F283" s="304"/>
      <c r="G283" s="304"/>
      <c r="H283" s="304"/>
      <c r="I283" s="304"/>
      <c r="J283" s="304"/>
      <c r="K283" s="304"/>
      <c r="L283" s="304"/>
      <c r="M283" s="304"/>
      <c r="N283" s="304"/>
      <c r="O283" s="304"/>
      <c r="P283" s="304"/>
      <c r="Q283" s="304"/>
      <c r="R283" s="304"/>
    </row>
    <row r="284" spans="1:18" s="295" customFormat="1" x14ac:dyDescent="0.25">
      <c r="A284" s="297" t="s">
        <v>997</v>
      </c>
      <c r="B284" s="287" t="s">
        <v>62</v>
      </c>
      <c r="C284" s="296" t="s">
        <v>750</v>
      </c>
      <c r="D284" s="296"/>
      <c r="E284" s="304"/>
      <c r="F284" s="304"/>
      <c r="G284" s="304"/>
      <c r="H284" s="304"/>
      <c r="I284" s="304"/>
      <c r="J284" s="304"/>
      <c r="K284" s="304"/>
      <c r="L284" s="304"/>
      <c r="M284" s="304"/>
      <c r="N284" s="304"/>
      <c r="O284" s="304"/>
      <c r="P284" s="304"/>
      <c r="Q284" s="304"/>
      <c r="R284" s="304"/>
    </row>
    <row r="285" spans="1:18" s="295" customFormat="1" x14ac:dyDescent="0.25">
      <c r="A285" s="297" t="s">
        <v>996</v>
      </c>
      <c r="B285" s="286" t="s">
        <v>632</v>
      </c>
      <c r="C285" s="296" t="s">
        <v>750</v>
      </c>
      <c r="D285" s="296"/>
      <c r="E285" s="304"/>
      <c r="F285" s="304"/>
      <c r="G285" s="304"/>
      <c r="H285" s="304"/>
      <c r="I285" s="304"/>
      <c r="J285" s="304"/>
      <c r="K285" s="304"/>
      <c r="L285" s="304"/>
      <c r="M285" s="304"/>
      <c r="N285" s="304"/>
      <c r="O285" s="304"/>
      <c r="P285" s="304"/>
      <c r="Q285" s="304"/>
      <c r="R285" s="304"/>
    </row>
    <row r="286" spans="1:18" s="295" customFormat="1" x14ac:dyDescent="0.25">
      <c r="A286" s="297" t="s">
        <v>998</v>
      </c>
      <c r="B286" s="287" t="s">
        <v>62</v>
      </c>
      <c r="C286" s="296" t="s">
        <v>750</v>
      </c>
      <c r="D286" s="296"/>
      <c r="E286" s="304"/>
      <c r="F286" s="304"/>
      <c r="G286" s="304"/>
      <c r="H286" s="304"/>
      <c r="I286" s="304"/>
      <c r="J286" s="304"/>
      <c r="K286" s="304"/>
      <c r="L286" s="304"/>
      <c r="M286" s="304"/>
      <c r="N286" s="304"/>
      <c r="O286" s="304"/>
      <c r="P286" s="304"/>
      <c r="Q286" s="304"/>
      <c r="R286" s="304"/>
    </row>
    <row r="287" spans="1:18" s="295" customFormat="1" x14ac:dyDescent="0.25">
      <c r="A287" s="297" t="s">
        <v>789</v>
      </c>
      <c r="B287" s="141" t="s">
        <v>797</v>
      </c>
      <c r="C287" s="296" t="s">
        <v>750</v>
      </c>
      <c r="D287" s="296"/>
      <c r="E287" s="304"/>
      <c r="F287" s="304"/>
      <c r="G287" s="304"/>
      <c r="H287" s="304"/>
      <c r="I287" s="304"/>
      <c r="J287" s="304"/>
      <c r="K287" s="304"/>
      <c r="L287" s="304"/>
      <c r="M287" s="304"/>
      <c r="N287" s="304"/>
      <c r="O287" s="304"/>
      <c r="P287" s="304"/>
      <c r="Q287" s="304"/>
      <c r="R287" s="304"/>
    </row>
    <row r="288" spans="1:18" s="295" customFormat="1" x14ac:dyDescent="0.25">
      <c r="A288" s="297" t="s">
        <v>790</v>
      </c>
      <c r="B288" s="286" t="s">
        <v>62</v>
      </c>
      <c r="C288" s="296" t="s">
        <v>750</v>
      </c>
      <c r="D288" s="296"/>
      <c r="E288" s="304"/>
      <c r="F288" s="304"/>
      <c r="G288" s="304"/>
      <c r="H288" s="304"/>
      <c r="I288" s="304"/>
      <c r="J288" s="304"/>
      <c r="K288" s="304"/>
      <c r="L288" s="304"/>
      <c r="M288" s="304"/>
      <c r="N288" s="304"/>
      <c r="O288" s="304"/>
      <c r="P288" s="304"/>
      <c r="Q288" s="304"/>
      <c r="R288" s="304"/>
    </row>
    <row r="289" spans="1:18" s="295" customFormat="1" x14ac:dyDescent="0.25">
      <c r="A289" s="297" t="s">
        <v>570</v>
      </c>
      <c r="B289" s="285" t="s">
        <v>1035</v>
      </c>
      <c r="C289" s="296" t="s">
        <v>750</v>
      </c>
      <c r="D289" s="296"/>
      <c r="E289" s="304"/>
      <c r="F289" s="304"/>
      <c r="G289" s="304"/>
      <c r="H289" s="304"/>
      <c r="I289" s="304"/>
      <c r="J289" s="304"/>
      <c r="K289" s="304"/>
      <c r="L289" s="304"/>
      <c r="M289" s="304"/>
      <c r="N289" s="304"/>
      <c r="O289" s="304"/>
      <c r="P289" s="304"/>
      <c r="Q289" s="304"/>
      <c r="R289" s="304"/>
    </row>
    <row r="290" spans="1:18" s="295" customFormat="1" x14ac:dyDescent="0.25">
      <c r="A290" s="297" t="s">
        <v>673</v>
      </c>
      <c r="B290" s="141" t="s">
        <v>567</v>
      </c>
      <c r="C290" s="296" t="s">
        <v>750</v>
      </c>
      <c r="D290" s="296"/>
      <c r="E290" s="304"/>
      <c r="F290" s="304"/>
      <c r="G290" s="304"/>
      <c r="H290" s="304"/>
      <c r="I290" s="304"/>
      <c r="J290" s="304"/>
      <c r="K290" s="304"/>
      <c r="L290" s="304"/>
      <c r="M290" s="304"/>
      <c r="N290" s="304"/>
      <c r="O290" s="304"/>
      <c r="P290" s="304"/>
      <c r="Q290" s="304"/>
      <c r="R290" s="304"/>
    </row>
    <row r="291" spans="1:18" s="295" customFormat="1" x14ac:dyDescent="0.25">
      <c r="A291" s="297" t="s">
        <v>674</v>
      </c>
      <c r="B291" s="286" t="s">
        <v>62</v>
      </c>
      <c r="C291" s="296" t="s">
        <v>750</v>
      </c>
      <c r="D291" s="296"/>
      <c r="E291" s="304"/>
      <c r="F291" s="304"/>
      <c r="G291" s="304"/>
      <c r="H291" s="304"/>
      <c r="I291" s="304"/>
      <c r="J291" s="304"/>
      <c r="K291" s="304"/>
      <c r="L291" s="304"/>
      <c r="M291" s="304"/>
      <c r="N291" s="304"/>
      <c r="O291" s="304"/>
      <c r="P291" s="304"/>
      <c r="Q291" s="304"/>
      <c r="R291" s="304"/>
    </row>
    <row r="292" spans="1:18" s="295" customFormat="1" x14ac:dyDescent="0.25">
      <c r="A292" s="297" t="s">
        <v>675</v>
      </c>
      <c r="B292" s="141" t="s">
        <v>1036</v>
      </c>
      <c r="C292" s="296" t="s">
        <v>750</v>
      </c>
      <c r="D292" s="296"/>
      <c r="E292" s="304"/>
      <c r="F292" s="304"/>
      <c r="G292" s="304"/>
      <c r="H292" s="304"/>
      <c r="I292" s="304"/>
      <c r="J292" s="304"/>
      <c r="K292" s="304"/>
      <c r="L292" s="304"/>
      <c r="M292" s="304"/>
      <c r="N292" s="304"/>
      <c r="O292" s="304"/>
      <c r="P292" s="304"/>
      <c r="Q292" s="304"/>
      <c r="R292" s="304"/>
    </row>
    <row r="293" spans="1:18" s="295" customFormat="1" x14ac:dyDescent="0.25">
      <c r="A293" s="297" t="s">
        <v>677</v>
      </c>
      <c r="B293" s="286" t="s">
        <v>639</v>
      </c>
      <c r="C293" s="296" t="s">
        <v>750</v>
      </c>
      <c r="D293" s="296"/>
      <c r="E293" s="304"/>
      <c r="F293" s="304"/>
      <c r="G293" s="304"/>
      <c r="H293" s="304"/>
      <c r="I293" s="304"/>
      <c r="J293" s="304"/>
      <c r="K293" s="304"/>
      <c r="L293" s="304"/>
      <c r="M293" s="304"/>
      <c r="N293" s="304"/>
      <c r="O293" s="304"/>
      <c r="P293" s="304"/>
      <c r="Q293" s="304"/>
      <c r="R293" s="304"/>
    </row>
    <row r="294" spans="1:18" s="295" customFormat="1" x14ac:dyDescent="0.25">
      <c r="A294" s="297" t="s">
        <v>678</v>
      </c>
      <c r="B294" s="287" t="s">
        <v>62</v>
      </c>
      <c r="C294" s="296" t="s">
        <v>750</v>
      </c>
      <c r="D294" s="296"/>
      <c r="E294" s="304"/>
      <c r="F294" s="304"/>
      <c r="G294" s="304"/>
      <c r="H294" s="304"/>
      <c r="I294" s="304"/>
      <c r="J294" s="304"/>
      <c r="K294" s="304"/>
      <c r="L294" s="304"/>
      <c r="M294" s="304"/>
      <c r="N294" s="304"/>
      <c r="O294" s="304"/>
      <c r="P294" s="304"/>
      <c r="Q294" s="304"/>
      <c r="R294" s="304"/>
    </row>
    <row r="295" spans="1:18" s="295" customFormat="1" x14ac:dyDescent="0.25">
      <c r="A295" s="297" t="s">
        <v>679</v>
      </c>
      <c r="B295" s="286" t="s">
        <v>699</v>
      </c>
      <c r="C295" s="296" t="s">
        <v>750</v>
      </c>
      <c r="D295" s="296"/>
      <c r="E295" s="304"/>
      <c r="F295" s="304"/>
      <c r="G295" s="304"/>
      <c r="H295" s="304"/>
      <c r="I295" s="304"/>
      <c r="J295" s="304"/>
      <c r="K295" s="304"/>
      <c r="L295" s="304"/>
      <c r="M295" s="304"/>
      <c r="N295" s="304"/>
      <c r="O295" s="304"/>
      <c r="P295" s="304"/>
      <c r="Q295" s="304"/>
      <c r="R295" s="304"/>
    </row>
    <row r="296" spans="1:18" s="295" customFormat="1" x14ac:dyDescent="0.25">
      <c r="A296" s="297" t="s">
        <v>680</v>
      </c>
      <c r="B296" s="287" t="s">
        <v>62</v>
      </c>
      <c r="C296" s="296" t="s">
        <v>750</v>
      </c>
      <c r="D296" s="296"/>
      <c r="E296" s="304"/>
      <c r="F296" s="304"/>
      <c r="G296" s="304"/>
      <c r="H296" s="304"/>
      <c r="I296" s="304"/>
      <c r="J296" s="304"/>
      <c r="K296" s="304"/>
      <c r="L296" s="304"/>
      <c r="M296" s="304"/>
      <c r="N296" s="304"/>
      <c r="O296" s="304"/>
      <c r="P296" s="304"/>
      <c r="Q296" s="304"/>
      <c r="R296" s="304"/>
    </row>
    <row r="297" spans="1:18" s="295" customFormat="1" ht="31.5" x14ac:dyDescent="0.25">
      <c r="A297" s="297" t="s">
        <v>676</v>
      </c>
      <c r="B297" s="141" t="s">
        <v>904</v>
      </c>
      <c r="C297" s="296" t="s">
        <v>750</v>
      </c>
      <c r="D297" s="296"/>
      <c r="E297" s="304"/>
      <c r="F297" s="304"/>
      <c r="G297" s="304"/>
      <c r="H297" s="304"/>
      <c r="I297" s="304"/>
      <c r="J297" s="304"/>
      <c r="K297" s="304"/>
      <c r="L297" s="304"/>
      <c r="M297" s="304"/>
      <c r="N297" s="304"/>
      <c r="O297" s="304"/>
      <c r="P297" s="304"/>
      <c r="Q297" s="304"/>
      <c r="R297" s="304"/>
    </row>
    <row r="298" spans="1:18" s="295" customFormat="1" x14ac:dyDescent="0.25">
      <c r="A298" s="297" t="s">
        <v>681</v>
      </c>
      <c r="B298" s="286" t="s">
        <v>62</v>
      </c>
      <c r="C298" s="296" t="s">
        <v>750</v>
      </c>
      <c r="D298" s="296"/>
      <c r="E298" s="304"/>
      <c r="F298" s="304"/>
      <c r="G298" s="304"/>
      <c r="H298" s="304"/>
      <c r="I298" s="304"/>
      <c r="J298" s="304"/>
      <c r="K298" s="304"/>
      <c r="L298" s="304"/>
      <c r="M298" s="304"/>
      <c r="N298" s="304"/>
      <c r="O298" s="304"/>
      <c r="P298" s="304"/>
      <c r="Q298" s="304"/>
      <c r="R298" s="304"/>
    </row>
    <row r="299" spans="1:18" s="295" customFormat="1" x14ac:dyDescent="0.25">
      <c r="A299" s="297" t="s">
        <v>682</v>
      </c>
      <c r="B299" s="141" t="s">
        <v>700</v>
      </c>
      <c r="C299" s="296" t="s">
        <v>750</v>
      </c>
      <c r="D299" s="296"/>
      <c r="E299" s="304"/>
      <c r="F299" s="304"/>
      <c r="G299" s="304"/>
      <c r="H299" s="304"/>
      <c r="I299" s="304"/>
      <c r="J299" s="304"/>
      <c r="K299" s="304"/>
      <c r="L299" s="304"/>
      <c r="M299" s="304"/>
      <c r="N299" s="304"/>
      <c r="O299" s="304"/>
      <c r="P299" s="304"/>
      <c r="Q299" s="304"/>
      <c r="R299" s="304"/>
    </row>
    <row r="300" spans="1:18" s="295" customFormat="1" x14ac:dyDescent="0.25">
      <c r="A300" s="297" t="s">
        <v>687</v>
      </c>
      <c r="B300" s="286" t="s">
        <v>62</v>
      </c>
      <c r="C300" s="296" t="s">
        <v>750</v>
      </c>
      <c r="D300" s="296"/>
      <c r="E300" s="304"/>
      <c r="F300" s="304"/>
      <c r="G300" s="304"/>
      <c r="H300" s="304"/>
      <c r="I300" s="304"/>
      <c r="J300" s="304"/>
      <c r="K300" s="304"/>
      <c r="L300" s="304"/>
      <c r="M300" s="304"/>
      <c r="N300" s="304"/>
      <c r="O300" s="304"/>
      <c r="P300" s="304"/>
      <c r="Q300" s="304"/>
      <c r="R300" s="304"/>
    </row>
    <row r="301" spans="1:18" s="295" customFormat="1" x14ac:dyDescent="0.25">
      <c r="A301" s="297" t="s">
        <v>683</v>
      </c>
      <c r="B301" s="141" t="s">
        <v>701</v>
      </c>
      <c r="C301" s="296" t="s">
        <v>750</v>
      </c>
      <c r="D301" s="296"/>
      <c r="E301" s="304"/>
      <c r="F301" s="304"/>
      <c r="G301" s="304"/>
      <c r="H301" s="304"/>
      <c r="I301" s="304"/>
      <c r="J301" s="304"/>
      <c r="K301" s="304"/>
      <c r="L301" s="304"/>
      <c r="M301" s="304"/>
      <c r="N301" s="304"/>
      <c r="O301" s="304"/>
      <c r="P301" s="304"/>
      <c r="Q301" s="304"/>
      <c r="R301" s="304"/>
    </row>
    <row r="302" spans="1:18" s="295" customFormat="1" x14ac:dyDescent="0.25">
      <c r="A302" s="297" t="s">
        <v>688</v>
      </c>
      <c r="B302" s="286" t="s">
        <v>62</v>
      </c>
      <c r="C302" s="296" t="s">
        <v>750</v>
      </c>
      <c r="D302" s="296"/>
      <c r="E302" s="304"/>
      <c r="F302" s="304"/>
      <c r="G302" s="304"/>
      <c r="H302" s="304"/>
      <c r="I302" s="304"/>
      <c r="J302" s="304"/>
      <c r="K302" s="304"/>
      <c r="L302" s="304"/>
      <c r="M302" s="304"/>
      <c r="N302" s="304"/>
      <c r="O302" s="304"/>
      <c r="P302" s="304"/>
      <c r="Q302" s="304"/>
      <c r="R302" s="304"/>
    </row>
    <row r="303" spans="1:18" s="295" customFormat="1" x14ac:dyDescent="0.25">
      <c r="A303" s="297" t="s">
        <v>684</v>
      </c>
      <c r="B303" s="141" t="s">
        <v>702</v>
      </c>
      <c r="C303" s="296" t="s">
        <v>750</v>
      </c>
      <c r="D303" s="296"/>
      <c r="E303" s="304"/>
      <c r="F303" s="304"/>
      <c r="G303" s="304"/>
      <c r="H303" s="304"/>
      <c r="I303" s="304"/>
      <c r="J303" s="304"/>
      <c r="K303" s="304"/>
      <c r="L303" s="304"/>
      <c r="M303" s="304"/>
      <c r="N303" s="304"/>
      <c r="O303" s="304"/>
      <c r="P303" s="304"/>
      <c r="Q303" s="304"/>
      <c r="R303" s="304"/>
    </row>
    <row r="304" spans="1:18" s="295" customFormat="1" x14ac:dyDescent="0.25">
      <c r="A304" s="297" t="s">
        <v>689</v>
      </c>
      <c r="B304" s="286" t="s">
        <v>62</v>
      </c>
      <c r="C304" s="296" t="s">
        <v>750</v>
      </c>
      <c r="D304" s="296"/>
      <c r="E304" s="304"/>
      <c r="F304" s="304"/>
      <c r="G304" s="304"/>
      <c r="H304" s="304"/>
      <c r="I304" s="304"/>
      <c r="J304" s="304"/>
      <c r="K304" s="304"/>
      <c r="L304" s="304"/>
      <c r="M304" s="304"/>
      <c r="N304" s="304"/>
      <c r="O304" s="304"/>
      <c r="P304" s="304"/>
      <c r="Q304" s="304"/>
      <c r="R304" s="304"/>
    </row>
    <row r="305" spans="1:18" s="295" customFormat="1" x14ac:dyDescent="0.25">
      <c r="A305" s="297" t="s">
        <v>685</v>
      </c>
      <c r="B305" s="141" t="s">
        <v>703</v>
      </c>
      <c r="C305" s="296" t="s">
        <v>750</v>
      </c>
      <c r="D305" s="296"/>
      <c r="E305" s="304"/>
      <c r="F305" s="304"/>
      <c r="G305" s="304"/>
      <c r="H305" s="304"/>
      <c r="I305" s="304"/>
      <c r="J305" s="304"/>
      <c r="K305" s="304"/>
      <c r="L305" s="304"/>
      <c r="M305" s="304"/>
      <c r="N305" s="304"/>
      <c r="O305" s="304"/>
      <c r="P305" s="304"/>
      <c r="Q305" s="304"/>
      <c r="R305" s="304"/>
    </row>
    <row r="306" spans="1:18" s="295" customFormat="1" x14ac:dyDescent="0.25">
      <c r="A306" s="297" t="s">
        <v>690</v>
      </c>
      <c r="B306" s="286" t="s">
        <v>62</v>
      </c>
      <c r="C306" s="296" t="s">
        <v>750</v>
      </c>
      <c r="D306" s="296"/>
      <c r="E306" s="304"/>
      <c r="F306" s="304"/>
      <c r="G306" s="304"/>
      <c r="H306" s="304"/>
      <c r="I306" s="304"/>
      <c r="J306" s="304"/>
      <c r="K306" s="304"/>
      <c r="L306" s="304"/>
      <c r="M306" s="304"/>
      <c r="N306" s="304"/>
      <c r="O306" s="304"/>
      <c r="P306" s="304"/>
      <c r="Q306" s="304"/>
      <c r="R306" s="304"/>
    </row>
    <row r="307" spans="1:18" s="295" customFormat="1" ht="31.5" x14ac:dyDescent="0.25">
      <c r="A307" s="297" t="s">
        <v>686</v>
      </c>
      <c r="B307" s="141" t="s">
        <v>735</v>
      </c>
      <c r="C307" s="296" t="s">
        <v>750</v>
      </c>
      <c r="D307" s="296"/>
      <c r="E307" s="304"/>
      <c r="F307" s="304"/>
      <c r="G307" s="304"/>
      <c r="H307" s="304"/>
      <c r="I307" s="304"/>
      <c r="J307" s="304"/>
      <c r="K307" s="304"/>
      <c r="L307" s="304"/>
      <c r="M307" s="304"/>
      <c r="N307" s="304"/>
      <c r="O307" s="304"/>
      <c r="P307" s="304"/>
      <c r="Q307" s="304"/>
      <c r="R307" s="304"/>
    </row>
    <row r="308" spans="1:18" s="295" customFormat="1" x14ac:dyDescent="0.25">
      <c r="A308" s="297" t="s">
        <v>691</v>
      </c>
      <c r="B308" s="286" t="s">
        <v>62</v>
      </c>
      <c r="C308" s="296" t="s">
        <v>750</v>
      </c>
      <c r="D308" s="296"/>
      <c r="E308" s="304"/>
      <c r="F308" s="304"/>
      <c r="G308" s="304"/>
      <c r="H308" s="304"/>
      <c r="I308" s="304"/>
      <c r="J308" s="304"/>
      <c r="K308" s="304"/>
      <c r="L308" s="304"/>
      <c r="M308" s="304"/>
      <c r="N308" s="304"/>
      <c r="O308" s="304"/>
      <c r="P308" s="304"/>
      <c r="Q308" s="304"/>
      <c r="R308" s="304"/>
    </row>
    <row r="309" spans="1:18" s="295" customFormat="1" x14ac:dyDescent="0.25">
      <c r="A309" s="297" t="s">
        <v>913</v>
      </c>
      <c r="B309" s="286" t="s">
        <v>914</v>
      </c>
      <c r="C309" s="296" t="s">
        <v>750</v>
      </c>
      <c r="D309" s="296"/>
      <c r="E309" s="304"/>
      <c r="F309" s="304"/>
      <c r="G309" s="304"/>
      <c r="H309" s="304"/>
      <c r="I309" s="304"/>
      <c r="J309" s="304"/>
      <c r="K309" s="304"/>
      <c r="L309" s="304"/>
      <c r="M309" s="304"/>
      <c r="N309" s="304"/>
      <c r="O309" s="304"/>
      <c r="P309" s="304"/>
      <c r="Q309" s="304"/>
      <c r="R309" s="304"/>
    </row>
    <row r="310" spans="1:18" s="295" customFormat="1" x14ac:dyDescent="0.25">
      <c r="A310" s="297" t="s">
        <v>1120</v>
      </c>
      <c r="B310" s="286" t="s">
        <v>62</v>
      </c>
      <c r="C310" s="296" t="s">
        <v>750</v>
      </c>
      <c r="D310" s="296"/>
      <c r="E310" s="304"/>
      <c r="F310" s="304"/>
      <c r="G310" s="304"/>
      <c r="H310" s="304"/>
      <c r="I310" s="304"/>
      <c r="J310" s="304"/>
      <c r="K310" s="304"/>
      <c r="L310" s="304"/>
      <c r="M310" s="304"/>
      <c r="N310" s="304"/>
      <c r="O310" s="304"/>
      <c r="P310" s="304"/>
      <c r="Q310" s="304"/>
      <c r="R310" s="304"/>
    </row>
    <row r="311" spans="1:18" s="295" customFormat="1" x14ac:dyDescent="0.25">
      <c r="A311" s="297" t="s">
        <v>1111</v>
      </c>
      <c r="B311" s="141" t="s">
        <v>1110</v>
      </c>
      <c r="C311" s="296" t="s">
        <v>750</v>
      </c>
      <c r="D311" s="296"/>
      <c r="E311" s="304"/>
      <c r="F311" s="304"/>
      <c r="G311" s="304"/>
      <c r="H311" s="304"/>
      <c r="I311" s="304"/>
      <c r="J311" s="304"/>
      <c r="K311" s="304"/>
      <c r="L311" s="304"/>
      <c r="M311" s="304"/>
      <c r="N311" s="304"/>
      <c r="O311" s="304"/>
      <c r="P311" s="304"/>
      <c r="Q311" s="304"/>
      <c r="R311" s="304"/>
    </row>
    <row r="312" spans="1:18" s="295" customFormat="1" ht="31.5" x14ac:dyDescent="0.25">
      <c r="A312" s="297" t="s">
        <v>571</v>
      </c>
      <c r="B312" s="285" t="s">
        <v>1037</v>
      </c>
      <c r="C312" s="296" t="s">
        <v>33</v>
      </c>
      <c r="D312" s="296"/>
      <c r="E312" s="304"/>
      <c r="F312" s="304"/>
      <c r="G312" s="304"/>
      <c r="H312" s="304"/>
      <c r="I312" s="304"/>
      <c r="J312" s="304"/>
      <c r="K312" s="304"/>
      <c r="L312" s="304"/>
      <c r="M312" s="304"/>
      <c r="N312" s="304"/>
      <c r="O312" s="304"/>
      <c r="P312" s="304"/>
      <c r="Q312" s="304"/>
      <c r="R312" s="304"/>
    </row>
    <row r="313" spans="1:18" s="295" customFormat="1" x14ac:dyDescent="0.25">
      <c r="A313" s="297" t="s">
        <v>692</v>
      </c>
      <c r="B313" s="141" t="s">
        <v>948</v>
      </c>
      <c r="C313" s="296" t="s">
        <v>33</v>
      </c>
      <c r="D313" s="296"/>
      <c r="E313" s="304"/>
      <c r="F313" s="304"/>
      <c r="G313" s="304"/>
      <c r="H313" s="304"/>
      <c r="I313" s="304"/>
      <c r="J313" s="304"/>
      <c r="K313" s="304"/>
      <c r="L313" s="304"/>
      <c r="M313" s="304"/>
      <c r="N313" s="304"/>
      <c r="O313" s="304"/>
      <c r="P313" s="304"/>
      <c r="Q313" s="304"/>
      <c r="R313" s="304"/>
    </row>
    <row r="314" spans="1:18" s="295" customFormat="1" ht="31.5" x14ac:dyDescent="0.25">
      <c r="A314" s="297" t="s">
        <v>915</v>
      </c>
      <c r="B314" s="141" t="s">
        <v>949</v>
      </c>
      <c r="C314" s="296" t="s">
        <v>33</v>
      </c>
      <c r="D314" s="296"/>
      <c r="E314" s="304"/>
      <c r="F314" s="304"/>
      <c r="G314" s="304"/>
      <c r="H314" s="304"/>
      <c r="I314" s="304"/>
      <c r="J314" s="304"/>
      <c r="K314" s="304"/>
      <c r="L314" s="304"/>
      <c r="M314" s="304"/>
      <c r="N314" s="304"/>
      <c r="O314" s="304"/>
      <c r="P314" s="304"/>
      <c r="Q314" s="304"/>
      <c r="R314" s="304"/>
    </row>
    <row r="315" spans="1:18" s="295" customFormat="1" ht="31.5" x14ac:dyDescent="0.25">
      <c r="A315" s="297" t="s">
        <v>916</v>
      </c>
      <c r="B315" s="141" t="s">
        <v>950</v>
      </c>
      <c r="C315" s="296" t="s">
        <v>33</v>
      </c>
      <c r="D315" s="296"/>
      <c r="E315" s="304"/>
      <c r="F315" s="304"/>
      <c r="G315" s="304"/>
      <c r="H315" s="304"/>
      <c r="I315" s="304"/>
      <c r="J315" s="304"/>
      <c r="K315" s="304"/>
      <c r="L315" s="304"/>
      <c r="M315" s="304"/>
      <c r="N315" s="304"/>
      <c r="O315" s="304"/>
      <c r="P315" s="304"/>
      <c r="Q315" s="304"/>
      <c r="R315" s="304"/>
    </row>
    <row r="316" spans="1:18" s="295" customFormat="1" ht="31.5" x14ac:dyDescent="0.25">
      <c r="A316" s="297" t="s">
        <v>999</v>
      </c>
      <c r="B316" s="141" t="s">
        <v>951</v>
      </c>
      <c r="C316" s="296" t="s">
        <v>33</v>
      </c>
      <c r="D316" s="296"/>
      <c r="E316" s="304"/>
      <c r="F316" s="304"/>
      <c r="G316" s="304"/>
      <c r="H316" s="304"/>
      <c r="I316" s="304"/>
      <c r="J316" s="304"/>
      <c r="K316" s="304"/>
      <c r="L316" s="304"/>
      <c r="M316" s="304"/>
      <c r="N316" s="304"/>
      <c r="O316" s="304"/>
      <c r="P316" s="304"/>
      <c r="Q316" s="304"/>
      <c r="R316" s="304"/>
    </row>
    <row r="317" spans="1:18" s="295" customFormat="1" x14ac:dyDescent="0.25">
      <c r="A317" s="297" t="s">
        <v>693</v>
      </c>
      <c r="B317" s="284" t="s">
        <v>1059</v>
      </c>
      <c r="C317" s="296" t="s">
        <v>33</v>
      </c>
      <c r="D317" s="296"/>
      <c r="E317" s="304"/>
      <c r="F317" s="304"/>
      <c r="G317" s="304"/>
      <c r="H317" s="304"/>
      <c r="I317" s="304"/>
      <c r="J317" s="304"/>
      <c r="K317" s="304"/>
      <c r="L317" s="304"/>
      <c r="M317" s="304"/>
      <c r="N317" s="304"/>
      <c r="O317" s="304"/>
      <c r="P317" s="304"/>
      <c r="Q317" s="304"/>
      <c r="R317" s="304"/>
    </row>
    <row r="318" spans="1:18" s="295" customFormat="1" x14ac:dyDescent="0.25">
      <c r="A318" s="297" t="s">
        <v>694</v>
      </c>
      <c r="B318" s="284" t="s">
        <v>952</v>
      </c>
      <c r="C318" s="296" t="s">
        <v>33</v>
      </c>
      <c r="D318" s="296"/>
      <c r="E318" s="304"/>
      <c r="F318" s="304"/>
      <c r="G318" s="304"/>
      <c r="H318" s="304"/>
      <c r="I318" s="304"/>
      <c r="J318" s="304"/>
      <c r="K318" s="304"/>
      <c r="L318" s="304"/>
      <c r="M318" s="304"/>
      <c r="N318" s="304"/>
      <c r="O318" s="304"/>
      <c r="P318" s="304"/>
      <c r="Q318" s="304"/>
      <c r="R318" s="304"/>
    </row>
    <row r="319" spans="1:18" s="295" customFormat="1" x14ac:dyDescent="0.25">
      <c r="A319" s="297" t="s">
        <v>695</v>
      </c>
      <c r="B319" s="284" t="s">
        <v>1052</v>
      </c>
      <c r="C319" s="296" t="s">
        <v>33</v>
      </c>
      <c r="D319" s="296"/>
      <c r="E319" s="304"/>
      <c r="F319" s="304"/>
      <c r="G319" s="304"/>
      <c r="H319" s="304"/>
      <c r="I319" s="304"/>
      <c r="J319" s="304"/>
      <c r="K319" s="304"/>
      <c r="L319" s="304"/>
      <c r="M319" s="304"/>
      <c r="N319" s="304"/>
      <c r="O319" s="304"/>
      <c r="P319" s="304"/>
      <c r="Q319" s="304"/>
      <c r="R319" s="304"/>
    </row>
    <row r="320" spans="1:18" s="295" customFormat="1" ht="19.5" customHeight="1" x14ac:dyDescent="0.25">
      <c r="A320" s="297" t="s">
        <v>696</v>
      </c>
      <c r="B320" s="284" t="s">
        <v>953</v>
      </c>
      <c r="C320" s="296" t="s">
        <v>33</v>
      </c>
      <c r="D320" s="296"/>
      <c r="E320" s="304"/>
      <c r="F320" s="304"/>
      <c r="G320" s="304"/>
      <c r="H320" s="304"/>
      <c r="I320" s="304"/>
      <c r="J320" s="304"/>
      <c r="K320" s="304"/>
      <c r="L320" s="304"/>
      <c r="M320" s="304"/>
      <c r="N320" s="304"/>
      <c r="O320" s="304"/>
      <c r="P320" s="304"/>
      <c r="Q320" s="304"/>
      <c r="R320" s="304"/>
    </row>
    <row r="321" spans="1:18" s="295" customFormat="1" ht="19.5" customHeight="1" x14ac:dyDescent="0.25">
      <c r="A321" s="297" t="s">
        <v>697</v>
      </c>
      <c r="B321" s="284" t="s">
        <v>1060</v>
      </c>
      <c r="C321" s="296" t="s">
        <v>33</v>
      </c>
      <c r="D321" s="296"/>
      <c r="E321" s="304"/>
      <c r="F321" s="304"/>
      <c r="G321" s="304"/>
      <c r="H321" s="304"/>
      <c r="I321" s="304"/>
      <c r="J321" s="304"/>
      <c r="K321" s="304"/>
      <c r="L321" s="304"/>
      <c r="M321" s="304"/>
      <c r="N321" s="304"/>
      <c r="O321" s="304"/>
      <c r="P321" s="304"/>
      <c r="Q321" s="304"/>
      <c r="R321" s="304"/>
    </row>
    <row r="322" spans="1:18" s="295" customFormat="1" ht="36.75" customHeight="1" x14ac:dyDescent="0.25">
      <c r="A322" s="297" t="s">
        <v>698</v>
      </c>
      <c r="B322" s="141" t="s">
        <v>1038</v>
      </c>
      <c r="C322" s="296" t="s">
        <v>33</v>
      </c>
      <c r="D322" s="296"/>
      <c r="E322" s="304"/>
      <c r="F322" s="304"/>
      <c r="G322" s="304"/>
      <c r="H322" s="304"/>
      <c r="I322" s="304"/>
      <c r="J322" s="304"/>
      <c r="K322" s="304"/>
      <c r="L322" s="304"/>
      <c r="M322" s="304"/>
      <c r="N322" s="304"/>
      <c r="O322" s="304"/>
      <c r="P322" s="304"/>
      <c r="Q322" s="304"/>
      <c r="R322" s="304"/>
    </row>
    <row r="323" spans="1:18" s="295" customFormat="1" ht="19.5" customHeight="1" x14ac:dyDescent="0.25">
      <c r="A323" s="297" t="s">
        <v>1077</v>
      </c>
      <c r="B323" s="291" t="s">
        <v>644</v>
      </c>
      <c r="C323" s="296" t="s">
        <v>33</v>
      </c>
      <c r="D323" s="296"/>
      <c r="E323" s="304"/>
      <c r="F323" s="304"/>
      <c r="G323" s="304"/>
      <c r="H323" s="304"/>
      <c r="I323" s="304"/>
      <c r="J323" s="304"/>
      <c r="K323" s="304"/>
      <c r="L323" s="304"/>
      <c r="M323" s="304"/>
      <c r="N323" s="304"/>
      <c r="O323" s="304"/>
      <c r="P323" s="304"/>
      <c r="Q323" s="304"/>
      <c r="R323" s="304"/>
    </row>
    <row r="324" spans="1:18" s="295" customFormat="1" ht="19.5" customHeight="1" x14ac:dyDescent="0.25">
      <c r="A324" s="297" t="s">
        <v>1078</v>
      </c>
      <c r="B324" s="291" t="s">
        <v>632</v>
      </c>
      <c r="C324" s="296" t="s">
        <v>33</v>
      </c>
      <c r="D324" s="296"/>
      <c r="E324" s="304"/>
      <c r="F324" s="304"/>
      <c r="G324" s="304"/>
      <c r="H324" s="304"/>
      <c r="I324" s="304"/>
      <c r="J324" s="304"/>
      <c r="K324" s="304"/>
      <c r="L324" s="304"/>
      <c r="M324" s="304"/>
      <c r="N324" s="304"/>
      <c r="O324" s="304"/>
      <c r="P324" s="304"/>
      <c r="Q324" s="304"/>
      <c r="R324" s="304"/>
    </row>
    <row r="325" spans="1:18" s="295" customFormat="1" ht="15.6" customHeight="1" x14ac:dyDescent="0.25">
      <c r="A325" s="321" t="s">
        <v>1138</v>
      </c>
      <c r="B325" s="321"/>
      <c r="C325" s="321"/>
      <c r="D325" s="321"/>
      <c r="E325" s="321"/>
      <c r="F325" s="321"/>
      <c r="G325" s="321"/>
      <c r="H325" s="321"/>
      <c r="I325" s="321"/>
      <c r="J325" s="321"/>
      <c r="K325" s="321"/>
      <c r="L325" s="321"/>
      <c r="M325" s="321"/>
      <c r="N325" s="321"/>
      <c r="O325" s="321"/>
      <c r="P325" s="321"/>
      <c r="Q325" s="321"/>
      <c r="R325" s="321"/>
    </row>
    <row r="326" spans="1:18" ht="31.5" x14ac:dyDescent="0.25">
      <c r="A326" s="297" t="s">
        <v>572</v>
      </c>
      <c r="B326" s="293" t="s">
        <v>609</v>
      </c>
      <c r="C326" s="296" t="s">
        <v>286</v>
      </c>
      <c r="D326" s="328" t="s">
        <v>590</v>
      </c>
      <c r="E326" s="328" t="s">
        <v>590</v>
      </c>
      <c r="F326" s="328" t="s">
        <v>590</v>
      </c>
      <c r="G326" s="328" t="s">
        <v>590</v>
      </c>
      <c r="H326" s="328" t="s">
        <v>590</v>
      </c>
      <c r="I326" s="328" t="s">
        <v>590</v>
      </c>
      <c r="J326" s="328" t="s">
        <v>590</v>
      </c>
      <c r="K326" s="328" t="s">
        <v>590</v>
      </c>
      <c r="L326" s="328" t="s">
        <v>590</v>
      </c>
      <c r="M326" s="328" t="s">
        <v>590</v>
      </c>
      <c r="N326" s="328" t="s">
        <v>590</v>
      </c>
      <c r="O326" s="328" t="s">
        <v>590</v>
      </c>
      <c r="P326" s="328" t="s">
        <v>590</v>
      </c>
      <c r="Q326" s="328" t="s">
        <v>590</v>
      </c>
      <c r="R326" s="328" t="s">
        <v>590</v>
      </c>
    </row>
    <row r="327" spans="1:18" x14ac:dyDescent="0.25">
      <c r="A327" s="297" t="s">
        <v>573</v>
      </c>
      <c r="B327" s="285" t="s">
        <v>610</v>
      </c>
      <c r="C327" s="296" t="s">
        <v>36</v>
      </c>
      <c r="D327" s="306"/>
      <c r="E327" s="328"/>
      <c r="F327" s="328"/>
      <c r="G327" s="328"/>
      <c r="H327" s="328"/>
      <c r="I327" s="328"/>
      <c r="J327" s="328"/>
      <c r="K327" s="328"/>
      <c r="L327" s="328"/>
      <c r="M327" s="328"/>
      <c r="N327" s="328"/>
      <c r="O327" s="328"/>
      <c r="P327" s="328"/>
      <c r="Q327" s="328"/>
      <c r="R327" s="328"/>
    </row>
    <row r="328" spans="1:18" x14ac:dyDescent="0.25">
      <c r="A328" s="297" t="s">
        <v>574</v>
      </c>
      <c r="B328" s="285" t="s">
        <v>611</v>
      </c>
      <c r="C328" s="296" t="s">
        <v>612</v>
      </c>
      <c r="D328" s="306"/>
      <c r="E328" s="328"/>
      <c r="F328" s="328"/>
      <c r="G328" s="328"/>
      <c r="H328" s="328"/>
      <c r="I328" s="328"/>
      <c r="J328" s="328"/>
      <c r="K328" s="328"/>
      <c r="L328" s="328"/>
      <c r="M328" s="328"/>
      <c r="N328" s="328"/>
      <c r="O328" s="328"/>
      <c r="P328" s="328"/>
      <c r="Q328" s="328"/>
      <c r="R328" s="328"/>
    </row>
    <row r="329" spans="1:18" x14ac:dyDescent="0.25">
      <c r="A329" s="297" t="s">
        <v>575</v>
      </c>
      <c r="B329" s="285" t="s">
        <v>613</v>
      </c>
      <c r="C329" s="296" t="s">
        <v>36</v>
      </c>
      <c r="D329" s="306"/>
      <c r="E329" s="328"/>
      <c r="F329" s="328"/>
      <c r="G329" s="328"/>
      <c r="H329" s="328"/>
      <c r="I329" s="328"/>
      <c r="J329" s="328"/>
      <c r="K329" s="328"/>
      <c r="L329" s="328"/>
      <c r="M329" s="328"/>
      <c r="N329" s="328"/>
      <c r="O329" s="328"/>
      <c r="P329" s="328"/>
      <c r="Q329" s="328"/>
      <c r="R329" s="328"/>
    </row>
    <row r="330" spans="1:18" x14ac:dyDescent="0.25">
      <c r="A330" s="297" t="s">
        <v>576</v>
      </c>
      <c r="B330" s="285" t="s">
        <v>615</v>
      </c>
      <c r="C330" s="296" t="s">
        <v>612</v>
      </c>
      <c r="D330" s="306"/>
      <c r="E330" s="328"/>
      <c r="F330" s="328"/>
      <c r="G330" s="328"/>
      <c r="H330" s="328"/>
      <c r="I330" s="328"/>
      <c r="J330" s="328"/>
      <c r="K330" s="328"/>
      <c r="L330" s="328"/>
      <c r="M330" s="328"/>
      <c r="N330" s="328"/>
      <c r="O330" s="328"/>
      <c r="P330" s="328"/>
      <c r="Q330" s="328"/>
      <c r="R330" s="328"/>
    </row>
    <row r="331" spans="1:18" x14ac:dyDescent="0.25">
      <c r="A331" s="297" t="s">
        <v>578</v>
      </c>
      <c r="B331" s="285" t="s">
        <v>614</v>
      </c>
      <c r="C331" s="296" t="s">
        <v>1145</v>
      </c>
      <c r="D331" s="306"/>
      <c r="E331" s="328"/>
      <c r="F331" s="328"/>
      <c r="G331" s="328"/>
      <c r="H331" s="328"/>
      <c r="I331" s="328"/>
      <c r="J331" s="328"/>
      <c r="K331" s="328"/>
      <c r="L331" s="328"/>
      <c r="M331" s="328"/>
      <c r="N331" s="328"/>
      <c r="O331" s="328"/>
      <c r="P331" s="328"/>
      <c r="Q331" s="328"/>
      <c r="R331" s="328"/>
    </row>
    <row r="332" spans="1:18" x14ac:dyDescent="0.25">
      <c r="A332" s="297" t="s">
        <v>704</v>
      </c>
      <c r="B332" s="285" t="s">
        <v>577</v>
      </c>
      <c r="C332" s="296" t="s">
        <v>286</v>
      </c>
      <c r="D332" s="328" t="s">
        <v>590</v>
      </c>
      <c r="E332" s="328" t="s">
        <v>590</v>
      </c>
      <c r="F332" s="328" t="s">
        <v>590</v>
      </c>
      <c r="G332" s="328" t="s">
        <v>590</v>
      </c>
      <c r="H332" s="328" t="s">
        <v>590</v>
      </c>
      <c r="I332" s="328" t="s">
        <v>590</v>
      </c>
      <c r="J332" s="328" t="s">
        <v>590</v>
      </c>
      <c r="K332" s="328" t="s">
        <v>590</v>
      </c>
      <c r="L332" s="328" t="s">
        <v>590</v>
      </c>
      <c r="M332" s="328" t="s">
        <v>590</v>
      </c>
      <c r="N332" s="328" t="s">
        <v>590</v>
      </c>
      <c r="O332" s="328" t="s">
        <v>590</v>
      </c>
      <c r="P332" s="328" t="s">
        <v>590</v>
      </c>
      <c r="Q332" s="328" t="s">
        <v>590</v>
      </c>
      <c r="R332" s="328" t="s">
        <v>590</v>
      </c>
    </row>
    <row r="333" spans="1:18" x14ac:dyDescent="0.25">
      <c r="A333" s="297" t="s">
        <v>705</v>
      </c>
      <c r="B333" s="141" t="s">
        <v>580</v>
      </c>
      <c r="C333" s="296" t="s">
        <v>1145</v>
      </c>
      <c r="D333" s="306"/>
      <c r="E333" s="328"/>
      <c r="F333" s="328"/>
      <c r="G333" s="328"/>
      <c r="H333" s="328"/>
      <c r="I333" s="328"/>
      <c r="J333" s="328"/>
      <c r="K333" s="328"/>
      <c r="L333" s="328"/>
      <c r="M333" s="328"/>
      <c r="N333" s="328"/>
      <c r="O333" s="328"/>
      <c r="P333" s="328"/>
      <c r="Q333" s="328"/>
      <c r="R333" s="328"/>
    </row>
    <row r="334" spans="1:18" x14ac:dyDescent="0.25">
      <c r="A334" s="297" t="s">
        <v>706</v>
      </c>
      <c r="B334" s="141" t="s">
        <v>579</v>
      </c>
      <c r="C334" s="296" t="s">
        <v>1147</v>
      </c>
      <c r="D334" s="306"/>
      <c r="E334" s="328"/>
      <c r="F334" s="328"/>
      <c r="G334" s="328"/>
      <c r="H334" s="328"/>
      <c r="I334" s="328"/>
      <c r="J334" s="328"/>
      <c r="K334" s="328"/>
      <c r="L334" s="328"/>
      <c r="M334" s="328"/>
      <c r="N334" s="328"/>
      <c r="O334" s="328"/>
      <c r="P334" s="328"/>
      <c r="Q334" s="328"/>
      <c r="R334" s="328"/>
    </row>
    <row r="335" spans="1:18" x14ac:dyDescent="0.25">
      <c r="A335" s="297" t="s">
        <v>707</v>
      </c>
      <c r="B335" s="285" t="s">
        <v>909</v>
      </c>
      <c r="C335" s="296" t="s">
        <v>286</v>
      </c>
      <c r="D335" s="328" t="s">
        <v>590</v>
      </c>
      <c r="E335" s="328" t="s">
        <v>590</v>
      </c>
      <c r="F335" s="328" t="s">
        <v>590</v>
      </c>
      <c r="G335" s="328" t="s">
        <v>590</v>
      </c>
      <c r="H335" s="328" t="s">
        <v>590</v>
      </c>
      <c r="I335" s="328" t="s">
        <v>590</v>
      </c>
      <c r="J335" s="328" t="s">
        <v>590</v>
      </c>
      <c r="K335" s="328" t="s">
        <v>590</v>
      </c>
      <c r="L335" s="328" t="s">
        <v>590</v>
      </c>
      <c r="M335" s="328" t="s">
        <v>590</v>
      </c>
      <c r="N335" s="328" t="s">
        <v>590</v>
      </c>
      <c r="O335" s="328" t="s">
        <v>590</v>
      </c>
      <c r="P335" s="328" t="s">
        <v>590</v>
      </c>
      <c r="Q335" s="328" t="s">
        <v>590</v>
      </c>
      <c r="R335" s="328" t="s">
        <v>590</v>
      </c>
    </row>
    <row r="336" spans="1:18" x14ac:dyDescent="0.25">
      <c r="A336" s="297" t="s">
        <v>708</v>
      </c>
      <c r="B336" s="141" t="s">
        <v>580</v>
      </c>
      <c r="C336" s="296" t="s">
        <v>1145</v>
      </c>
      <c r="D336" s="306"/>
      <c r="E336" s="328"/>
      <c r="F336" s="328"/>
      <c r="G336" s="328"/>
      <c r="H336" s="328"/>
      <c r="I336" s="328"/>
      <c r="J336" s="328"/>
      <c r="K336" s="328"/>
      <c r="L336" s="328"/>
      <c r="M336" s="328"/>
      <c r="N336" s="328"/>
      <c r="O336" s="328"/>
      <c r="P336" s="328"/>
      <c r="Q336" s="328"/>
      <c r="R336" s="328"/>
    </row>
    <row r="337" spans="1:18" x14ac:dyDescent="0.25">
      <c r="A337" s="297" t="s">
        <v>709</v>
      </c>
      <c r="B337" s="141" t="s">
        <v>581</v>
      </c>
      <c r="C337" s="296" t="s">
        <v>36</v>
      </c>
      <c r="D337" s="306"/>
      <c r="E337" s="328"/>
      <c r="F337" s="328"/>
      <c r="G337" s="328"/>
      <c r="H337" s="328"/>
      <c r="I337" s="328"/>
      <c r="J337" s="328"/>
      <c r="K337" s="328"/>
      <c r="L337" s="328"/>
      <c r="M337" s="328"/>
      <c r="N337" s="328"/>
      <c r="O337" s="328"/>
      <c r="P337" s="328"/>
      <c r="Q337" s="328"/>
      <c r="R337" s="328"/>
    </row>
    <row r="338" spans="1:18" x14ac:dyDescent="0.25">
      <c r="A338" s="297" t="s">
        <v>710</v>
      </c>
      <c r="B338" s="141" t="s">
        <v>579</v>
      </c>
      <c r="C338" s="296" t="s">
        <v>1147</v>
      </c>
      <c r="D338" s="306"/>
      <c r="E338" s="328"/>
      <c r="F338" s="328"/>
      <c r="G338" s="328"/>
      <c r="H338" s="328"/>
      <c r="I338" s="328"/>
      <c r="J338" s="328"/>
      <c r="K338" s="328"/>
      <c r="L338" s="328"/>
      <c r="M338" s="328"/>
      <c r="N338" s="328"/>
      <c r="O338" s="328"/>
      <c r="P338" s="328"/>
      <c r="Q338" s="328"/>
      <c r="R338" s="328"/>
    </row>
    <row r="339" spans="1:18" x14ac:dyDescent="0.25">
      <c r="A339" s="297" t="s">
        <v>711</v>
      </c>
      <c r="B339" s="285" t="s">
        <v>34</v>
      </c>
      <c r="C339" s="296" t="s">
        <v>286</v>
      </c>
      <c r="D339" s="328" t="s">
        <v>590</v>
      </c>
      <c r="E339" s="328" t="s">
        <v>590</v>
      </c>
      <c r="F339" s="328" t="s">
        <v>590</v>
      </c>
      <c r="G339" s="328" t="s">
        <v>590</v>
      </c>
      <c r="H339" s="328" t="s">
        <v>590</v>
      </c>
      <c r="I339" s="328" t="s">
        <v>590</v>
      </c>
      <c r="J339" s="328" t="s">
        <v>590</v>
      </c>
      <c r="K339" s="328" t="s">
        <v>590</v>
      </c>
      <c r="L339" s="328" t="s">
        <v>590</v>
      </c>
      <c r="M339" s="328" t="s">
        <v>590</v>
      </c>
      <c r="N339" s="328" t="s">
        <v>590</v>
      </c>
      <c r="O339" s="328" t="s">
        <v>590</v>
      </c>
      <c r="P339" s="328" t="s">
        <v>590</v>
      </c>
      <c r="Q339" s="328" t="s">
        <v>590</v>
      </c>
      <c r="R339" s="328" t="s">
        <v>590</v>
      </c>
    </row>
    <row r="340" spans="1:18" x14ac:dyDescent="0.25">
      <c r="A340" s="297" t="s">
        <v>712</v>
      </c>
      <c r="B340" s="141" t="s">
        <v>580</v>
      </c>
      <c r="C340" s="296" t="s">
        <v>1145</v>
      </c>
      <c r="D340" s="306"/>
      <c r="E340" s="328"/>
      <c r="F340" s="328"/>
      <c r="G340" s="328"/>
      <c r="H340" s="328"/>
      <c r="I340" s="328"/>
      <c r="J340" s="328"/>
      <c r="K340" s="328"/>
      <c r="L340" s="328"/>
      <c r="M340" s="328"/>
      <c r="N340" s="328"/>
      <c r="O340" s="328"/>
      <c r="P340" s="328"/>
      <c r="Q340" s="328"/>
      <c r="R340" s="328"/>
    </row>
    <row r="341" spans="1:18" x14ac:dyDescent="0.25">
      <c r="A341" s="297" t="s">
        <v>713</v>
      </c>
      <c r="B341" s="141" t="s">
        <v>579</v>
      </c>
      <c r="C341" s="296" t="s">
        <v>1147</v>
      </c>
      <c r="D341" s="306"/>
      <c r="E341" s="328"/>
      <c r="F341" s="328"/>
      <c r="G341" s="328"/>
      <c r="H341" s="328"/>
      <c r="I341" s="328"/>
      <c r="J341" s="328"/>
      <c r="K341" s="328"/>
      <c r="L341" s="328"/>
      <c r="M341" s="328"/>
      <c r="N341" s="328"/>
      <c r="O341" s="328"/>
      <c r="P341" s="328"/>
      <c r="Q341" s="328"/>
      <c r="R341" s="328"/>
    </row>
    <row r="342" spans="1:18" x14ac:dyDescent="0.25">
      <c r="A342" s="297" t="s">
        <v>714</v>
      </c>
      <c r="B342" s="285" t="s">
        <v>35</v>
      </c>
      <c r="C342" s="296" t="s">
        <v>286</v>
      </c>
      <c r="D342" s="328" t="s">
        <v>590</v>
      </c>
      <c r="E342" s="328" t="s">
        <v>590</v>
      </c>
      <c r="F342" s="328" t="s">
        <v>590</v>
      </c>
      <c r="G342" s="328" t="s">
        <v>590</v>
      </c>
      <c r="H342" s="328" t="s">
        <v>590</v>
      </c>
      <c r="I342" s="328" t="s">
        <v>590</v>
      </c>
      <c r="J342" s="328" t="s">
        <v>590</v>
      </c>
      <c r="K342" s="328" t="s">
        <v>590</v>
      </c>
      <c r="L342" s="328" t="s">
        <v>590</v>
      </c>
      <c r="M342" s="328" t="s">
        <v>590</v>
      </c>
      <c r="N342" s="328" t="s">
        <v>590</v>
      </c>
      <c r="O342" s="328" t="s">
        <v>590</v>
      </c>
      <c r="P342" s="328" t="s">
        <v>590</v>
      </c>
      <c r="Q342" s="328" t="s">
        <v>590</v>
      </c>
      <c r="R342" s="328" t="s">
        <v>590</v>
      </c>
    </row>
    <row r="343" spans="1:18" x14ac:dyDescent="0.25">
      <c r="A343" s="297" t="s">
        <v>715</v>
      </c>
      <c r="B343" s="141" t="s">
        <v>580</v>
      </c>
      <c r="C343" s="296" t="s">
        <v>1145</v>
      </c>
      <c r="D343" s="306"/>
      <c r="E343" s="328"/>
      <c r="F343" s="328"/>
      <c r="G343" s="328"/>
      <c r="H343" s="328"/>
      <c r="I343" s="328"/>
      <c r="J343" s="328"/>
      <c r="K343" s="328"/>
      <c r="L343" s="328"/>
      <c r="M343" s="328"/>
      <c r="N343" s="328"/>
      <c r="O343" s="328"/>
      <c r="P343" s="328"/>
      <c r="Q343" s="328"/>
      <c r="R343" s="328"/>
    </row>
    <row r="344" spans="1:18" x14ac:dyDescent="0.25">
      <c r="A344" s="297" t="s">
        <v>716</v>
      </c>
      <c r="B344" s="141" t="s">
        <v>581</v>
      </c>
      <c r="C344" s="296" t="s">
        <v>36</v>
      </c>
      <c r="D344" s="306"/>
      <c r="E344" s="328"/>
      <c r="F344" s="328"/>
      <c r="G344" s="328"/>
      <c r="H344" s="328"/>
      <c r="I344" s="328"/>
      <c r="J344" s="328"/>
      <c r="K344" s="328"/>
      <c r="L344" s="328"/>
      <c r="M344" s="328"/>
      <c r="N344" s="328"/>
      <c r="O344" s="328"/>
      <c r="P344" s="328"/>
      <c r="Q344" s="328"/>
      <c r="R344" s="328"/>
    </row>
    <row r="345" spans="1:18" x14ac:dyDescent="0.25">
      <c r="A345" s="297" t="s">
        <v>717</v>
      </c>
      <c r="B345" s="141" t="s">
        <v>579</v>
      </c>
      <c r="C345" s="296" t="s">
        <v>1147</v>
      </c>
      <c r="D345" s="306"/>
      <c r="E345" s="328"/>
      <c r="F345" s="328"/>
      <c r="G345" s="328"/>
      <c r="H345" s="328"/>
      <c r="I345" s="328"/>
      <c r="J345" s="328"/>
      <c r="K345" s="328"/>
      <c r="L345" s="328"/>
      <c r="M345" s="328"/>
      <c r="N345" s="328"/>
      <c r="O345" s="328"/>
      <c r="P345" s="328"/>
      <c r="Q345" s="328"/>
      <c r="R345" s="328"/>
    </row>
    <row r="346" spans="1:18" x14ac:dyDescent="0.25">
      <c r="A346" s="297" t="s">
        <v>582</v>
      </c>
      <c r="B346" s="293" t="s">
        <v>616</v>
      </c>
      <c r="C346" s="296" t="s">
        <v>286</v>
      </c>
      <c r="D346" s="328" t="s">
        <v>590</v>
      </c>
      <c r="E346" s="328" t="s">
        <v>590</v>
      </c>
      <c r="F346" s="328" t="s">
        <v>590</v>
      </c>
      <c r="G346" s="328" t="s">
        <v>590</v>
      </c>
      <c r="H346" s="328" t="s">
        <v>590</v>
      </c>
      <c r="I346" s="328" t="s">
        <v>590</v>
      </c>
      <c r="J346" s="328" t="s">
        <v>590</v>
      </c>
      <c r="K346" s="328" t="s">
        <v>590</v>
      </c>
      <c r="L346" s="328" t="s">
        <v>590</v>
      </c>
      <c r="M346" s="328" t="s">
        <v>590</v>
      </c>
      <c r="N346" s="328" t="s">
        <v>590</v>
      </c>
      <c r="O346" s="328" t="s">
        <v>590</v>
      </c>
      <c r="P346" s="328" t="s">
        <v>590</v>
      </c>
      <c r="Q346" s="328" t="s">
        <v>590</v>
      </c>
      <c r="R346" s="328" t="s">
        <v>590</v>
      </c>
    </row>
    <row r="347" spans="1:18" ht="30" customHeight="1" x14ac:dyDescent="0.25">
      <c r="A347" s="297" t="s">
        <v>584</v>
      </c>
      <c r="B347" s="285" t="s">
        <v>1039</v>
      </c>
      <c r="C347" s="296" t="s">
        <v>1145</v>
      </c>
      <c r="D347" s="306">
        <v>95.095771999999997</v>
      </c>
      <c r="E347" s="328">
        <v>96.861476819483102</v>
      </c>
      <c r="F347" s="328">
        <v>107.3925</v>
      </c>
      <c r="G347" s="328">
        <v>102.039424</v>
      </c>
      <c r="H347" s="306">
        <v>106.81600462</v>
      </c>
      <c r="I347" s="328">
        <v>106.366432</v>
      </c>
      <c r="J347" s="328">
        <v>546.07747833999997</v>
      </c>
      <c r="K347" s="328">
        <f>678.05-K351</f>
        <v>565.9683</v>
      </c>
      <c r="L347" s="328"/>
      <c r="M347" s="328">
        <f>678.05-M351</f>
        <v>565.9683</v>
      </c>
      <c r="N347" s="328"/>
      <c r="O347" s="328">
        <f>678.05-O351</f>
        <v>565.9683</v>
      </c>
      <c r="P347" s="328"/>
      <c r="Q347" s="329">
        <f>G347+I347+K347+M347+O347</f>
        <v>1906.3107559999999</v>
      </c>
      <c r="R347" s="329"/>
    </row>
    <row r="348" spans="1:18" ht="31.5" x14ac:dyDescent="0.25">
      <c r="A348" s="297" t="s">
        <v>718</v>
      </c>
      <c r="B348" s="141" t="s">
        <v>1040</v>
      </c>
      <c r="C348" s="296" t="s">
        <v>1145</v>
      </c>
      <c r="D348" s="306"/>
      <c r="E348" s="328"/>
      <c r="F348" s="328"/>
      <c r="G348" s="328"/>
      <c r="H348" s="306"/>
      <c r="I348" s="328"/>
      <c r="J348" s="328"/>
      <c r="K348" s="328"/>
      <c r="L348" s="328"/>
      <c r="M348" s="328"/>
      <c r="N348" s="328"/>
      <c r="O348" s="328"/>
      <c r="P348" s="328"/>
      <c r="Q348" s="328"/>
      <c r="R348" s="328"/>
    </row>
    <row r="349" spans="1:18" x14ac:dyDescent="0.25">
      <c r="A349" s="297" t="s">
        <v>906</v>
      </c>
      <c r="B349" s="291" t="s">
        <v>954</v>
      </c>
      <c r="C349" s="296" t="s">
        <v>1145</v>
      </c>
      <c r="D349" s="306"/>
      <c r="E349" s="328"/>
      <c r="F349" s="328"/>
      <c r="G349" s="328"/>
      <c r="H349" s="306"/>
      <c r="I349" s="328"/>
      <c r="J349" s="328"/>
      <c r="K349" s="328"/>
      <c r="L349" s="328"/>
      <c r="M349" s="328"/>
      <c r="N349" s="328"/>
      <c r="O349" s="328"/>
      <c r="P349" s="328"/>
      <c r="Q349" s="328"/>
      <c r="R349" s="328"/>
    </row>
    <row r="350" spans="1:18" x14ac:dyDescent="0.25">
      <c r="A350" s="297" t="s">
        <v>905</v>
      </c>
      <c r="B350" s="291" t="s">
        <v>955</v>
      </c>
      <c r="C350" s="296" t="s">
        <v>1145</v>
      </c>
      <c r="D350" s="306"/>
      <c r="E350" s="328"/>
      <c r="F350" s="328"/>
      <c r="G350" s="328"/>
      <c r="H350" s="306"/>
      <c r="I350" s="328"/>
      <c r="J350" s="328"/>
      <c r="K350" s="328"/>
      <c r="L350" s="328"/>
      <c r="M350" s="328"/>
      <c r="N350" s="328"/>
      <c r="O350" s="328"/>
      <c r="P350" s="328"/>
      <c r="Q350" s="328"/>
      <c r="R350" s="328"/>
    </row>
    <row r="351" spans="1:18" x14ac:dyDescent="0.25">
      <c r="A351" s="297" t="s">
        <v>873</v>
      </c>
      <c r="B351" s="285" t="s">
        <v>1000</v>
      </c>
      <c r="C351" s="296" t="s">
        <v>1145</v>
      </c>
      <c r="D351" s="306">
        <v>23.468118</v>
      </c>
      <c r="E351" s="328">
        <v>23.8422851805169</v>
      </c>
      <c r="F351" s="328">
        <v>20.443623027187293</v>
      </c>
      <c r="G351" s="328">
        <v>20.2074</v>
      </c>
      <c r="H351" s="306">
        <v>25.354591599999999</v>
      </c>
      <c r="I351" s="328">
        <v>21.064299999999999</v>
      </c>
      <c r="J351" s="328">
        <v>118.84794751</v>
      </c>
      <c r="K351" s="328">
        <v>112.0817</v>
      </c>
      <c r="L351" s="328"/>
      <c r="M351" s="328">
        <v>112.0817</v>
      </c>
      <c r="N351" s="328"/>
      <c r="O351" s="328">
        <v>112.0817</v>
      </c>
      <c r="P351" s="328"/>
      <c r="Q351" s="329">
        <f>G351+I351+K351+M351+O351</f>
        <v>377.51679999999999</v>
      </c>
      <c r="R351" s="329"/>
    </row>
    <row r="352" spans="1:18" x14ac:dyDescent="0.25">
      <c r="A352" s="297" t="s">
        <v>874</v>
      </c>
      <c r="B352" s="285" t="s">
        <v>1155</v>
      </c>
      <c r="C352" s="296" t="s">
        <v>36</v>
      </c>
      <c r="D352" s="306">
        <v>21.44</v>
      </c>
      <c r="E352" s="328">
        <v>20.056697899005044</v>
      </c>
      <c r="F352" s="328">
        <v>20.056999999999999</v>
      </c>
      <c r="G352" s="328">
        <v>20.056999999999999</v>
      </c>
      <c r="H352" s="306">
        <v>20.056999999999999</v>
      </c>
      <c r="I352" s="328">
        <v>20.056999999999999</v>
      </c>
      <c r="J352" s="328">
        <v>20.056999999999999</v>
      </c>
      <c r="K352" s="328">
        <v>72.949799999999996</v>
      </c>
      <c r="L352" s="328"/>
      <c r="M352" s="328">
        <v>72.949799999999996</v>
      </c>
      <c r="N352" s="328"/>
      <c r="O352" s="328">
        <v>72.949799999999996</v>
      </c>
      <c r="P352" s="328"/>
      <c r="Q352" s="328">
        <f>O352</f>
        <v>72.949799999999996</v>
      </c>
      <c r="R352" s="328"/>
    </row>
    <row r="353" spans="1:18" ht="31.5" x14ac:dyDescent="0.25">
      <c r="A353" s="297" t="s">
        <v>875</v>
      </c>
      <c r="B353" s="141" t="s">
        <v>1041</v>
      </c>
      <c r="C353" s="296" t="s">
        <v>36</v>
      </c>
      <c r="D353" s="306"/>
      <c r="E353" s="328"/>
      <c r="F353" s="328"/>
      <c r="G353" s="328"/>
      <c r="H353" s="306"/>
      <c r="I353" s="328"/>
      <c r="J353" s="328"/>
      <c r="K353" s="328"/>
      <c r="L353" s="328"/>
      <c r="M353" s="328"/>
      <c r="N353" s="328"/>
      <c r="O353" s="328"/>
      <c r="P353" s="328"/>
      <c r="Q353" s="328"/>
      <c r="R353" s="328"/>
    </row>
    <row r="354" spans="1:18" x14ac:dyDescent="0.25">
      <c r="A354" s="297" t="s">
        <v>907</v>
      </c>
      <c r="B354" s="291" t="s">
        <v>954</v>
      </c>
      <c r="C354" s="296" t="s">
        <v>36</v>
      </c>
      <c r="D354" s="306"/>
      <c r="E354" s="328"/>
      <c r="F354" s="328"/>
      <c r="G354" s="328"/>
      <c r="H354" s="306"/>
      <c r="I354" s="328"/>
      <c r="J354" s="328"/>
      <c r="K354" s="328"/>
      <c r="L354" s="328"/>
      <c r="M354" s="328"/>
      <c r="N354" s="328"/>
      <c r="O354" s="328"/>
      <c r="P354" s="328"/>
      <c r="Q354" s="328"/>
      <c r="R354" s="328"/>
    </row>
    <row r="355" spans="1:18" x14ac:dyDescent="0.25">
      <c r="A355" s="297" t="s">
        <v>908</v>
      </c>
      <c r="B355" s="291" t="s">
        <v>955</v>
      </c>
      <c r="C355" s="296" t="s">
        <v>36</v>
      </c>
      <c r="D355" s="306"/>
      <c r="E355" s="328"/>
      <c r="F355" s="328"/>
      <c r="G355" s="328"/>
      <c r="H355" s="306"/>
      <c r="I355" s="328"/>
      <c r="J355" s="328"/>
      <c r="K355" s="328"/>
      <c r="L355" s="328"/>
      <c r="M355" s="328"/>
      <c r="N355" s="328"/>
      <c r="O355" s="328"/>
      <c r="P355" s="328"/>
      <c r="Q355" s="328"/>
      <c r="R355" s="328"/>
    </row>
    <row r="356" spans="1:18" x14ac:dyDescent="0.25">
      <c r="A356" s="297" t="s">
        <v>876</v>
      </c>
      <c r="B356" s="285" t="s">
        <v>957</v>
      </c>
      <c r="C356" s="296" t="s">
        <v>956</v>
      </c>
      <c r="D356" s="306">
        <v>2996.95</v>
      </c>
      <c r="E356" s="328">
        <v>3001.7620000000002</v>
      </c>
      <c r="F356" s="328">
        <v>3127.16</v>
      </c>
      <c r="G356" s="328">
        <v>3127.16</v>
      </c>
      <c r="H356" s="306">
        <v>3127.16</v>
      </c>
      <c r="I356" s="328">
        <v>10180.879999999999</v>
      </c>
      <c r="J356" s="328">
        <v>10198.68</v>
      </c>
      <c r="K356" s="328">
        <v>10384.01</v>
      </c>
      <c r="L356" s="328"/>
      <c r="M356" s="328">
        <f>K356</f>
        <v>10384.01</v>
      </c>
      <c r="N356" s="328"/>
      <c r="O356" s="328">
        <f>M356</f>
        <v>10384.01</v>
      </c>
      <c r="P356" s="328"/>
      <c r="Q356" s="328">
        <f>O356</f>
        <v>10384.01</v>
      </c>
      <c r="R356" s="328"/>
    </row>
    <row r="357" spans="1:18" ht="31.5" x14ac:dyDescent="0.25">
      <c r="A357" s="297" t="s">
        <v>877</v>
      </c>
      <c r="B357" s="285" t="s">
        <v>1154</v>
      </c>
      <c r="C357" s="296" t="s">
        <v>750</v>
      </c>
      <c r="D357" s="306"/>
      <c r="E357" s="328"/>
      <c r="F357" s="328"/>
      <c r="G357" s="328"/>
      <c r="H357" s="328"/>
      <c r="I357" s="328"/>
      <c r="J357" s="328"/>
      <c r="K357" s="328"/>
      <c r="L357" s="328"/>
      <c r="M357" s="328"/>
      <c r="N357" s="328"/>
      <c r="O357" s="328"/>
      <c r="P357" s="328"/>
      <c r="Q357" s="328"/>
      <c r="R357" s="328"/>
    </row>
    <row r="358" spans="1:18" x14ac:dyDescent="0.25">
      <c r="A358" s="297" t="s">
        <v>585</v>
      </c>
      <c r="B358" s="293" t="s">
        <v>583</v>
      </c>
      <c r="C358" s="296" t="s">
        <v>286</v>
      </c>
      <c r="D358" s="328" t="s">
        <v>590</v>
      </c>
      <c r="E358" s="328" t="s">
        <v>590</v>
      </c>
      <c r="F358" s="328" t="s">
        <v>590</v>
      </c>
      <c r="G358" s="328" t="s">
        <v>590</v>
      </c>
      <c r="H358" s="328" t="s">
        <v>590</v>
      </c>
      <c r="I358" s="328" t="s">
        <v>590</v>
      </c>
      <c r="J358" s="328" t="s">
        <v>590</v>
      </c>
      <c r="K358" s="328" t="s">
        <v>590</v>
      </c>
      <c r="L358" s="328" t="s">
        <v>590</v>
      </c>
      <c r="M358" s="328" t="s">
        <v>590</v>
      </c>
      <c r="N358" s="328" t="s">
        <v>590</v>
      </c>
      <c r="O358" s="328" t="s">
        <v>590</v>
      </c>
      <c r="P358" s="328" t="s">
        <v>590</v>
      </c>
      <c r="Q358" s="328" t="s">
        <v>590</v>
      </c>
      <c r="R358" s="328" t="s">
        <v>590</v>
      </c>
    </row>
    <row r="359" spans="1:18" x14ac:dyDescent="0.25">
      <c r="A359" s="297" t="s">
        <v>587</v>
      </c>
      <c r="B359" s="285" t="s">
        <v>629</v>
      </c>
      <c r="C359" s="296" t="s">
        <v>1145</v>
      </c>
      <c r="D359" s="306"/>
      <c r="E359" s="328"/>
      <c r="F359" s="328"/>
      <c r="G359" s="328"/>
      <c r="H359" s="328"/>
      <c r="I359" s="328"/>
      <c r="J359" s="328"/>
      <c r="K359" s="328"/>
      <c r="L359" s="328"/>
      <c r="M359" s="328"/>
      <c r="N359" s="328"/>
      <c r="O359" s="328"/>
      <c r="P359" s="328"/>
      <c r="Q359" s="328"/>
      <c r="R359" s="328"/>
    </row>
    <row r="360" spans="1:18" x14ac:dyDescent="0.25">
      <c r="A360" s="297" t="s">
        <v>588</v>
      </c>
      <c r="B360" s="285" t="s">
        <v>630</v>
      </c>
      <c r="C360" s="296" t="s">
        <v>612</v>
      </c>
      <c r="D360" s="306"/>
      <c r="E360" s="328"/>
      <c r="F360" s="328"/>
      <c r="G360" s="328"/>
      <c r="H360" s="328"/>
      <c r="I360" s="328"/>
      <c r="J360" s="328"/>
      <c r="K360" s="328"/>
      <c r="L360" s="328"/>
      <c r="M360" s="328"/>
      <c r="N360" s="328"/>
      <c r="O360" s="328"/>
      <c r="P360" s="328"/>
      <c r="Q360" s="328"/>
      <c r="R360" s="328"/>
    </row>
    <row r="361" spans="1:18" ht="47.25" x14ac:dyDescent="0.25">
      <c r="A361" s="297" t="s">
        <v>636</v>
      </c>
      <c r="B361" s="285" t="s">
        <v>958</v>
      </c>
      <c r="C361" s="296" t="s">
        <v>750</v>
      </c>
      <c r="D361" s="306"/>
      <c r="E361" s="328"/>
      <c r="F361" s="328"/>
      <c r="G361" s="328"/>
      <c r="H361" s="328"/>
      <c r="I361" s="328"/>
      <c r="J361" s="328"/>
      <c r="K361" s="328"/>
      <c r="L361" s="328"/>
      <c r="M361" s="328"/>
      <c r="N361" s="328"/>
      <c r="O361" s="328"/>
      <c r="P361" s="328"/>
      <c r="Q361" s="328"/>
      <c r="R361" s="328"/>
    </row>
    <row r="362" spans="1:18" ht="31.5" x14ac:dyDescent="0.25">
      <c r="A362" s="297" t="s">
        <v>719</v>
      </c>
      <c r="B362" s="285" t="s">
        <v>1001</v>
      </c>
      <c r="C362" s="296" t="s">
        <v>750</v>
      </c>
      <c r="D362" s="306"/>
      <c r="E362" s="328"/>
      <c r="F362" s="328"/>
      <c r="G362" s="328"/>
      <c r="H362" s="328"/>
      <c r="I362" s="328"/>
      <c r="J362" s="328"/>
      <c r="K362" s="328"/>
      <c r="L362" s="328"/>
      <c r="M362" s="328"/>
      <c r="N362" s="328"/>
      <c r="O362" s="328"/>
      <c r="P362" s="328"/>
      <c r="Q362" s="328"/>
      <c r="R362" s="328"/>
    </row>
    <row r="363" spans="1:18" x14ac:dyDescent="0.25">
      <c r="A363" s="297" t="s">
        <v>589</v>
      </c>
      <c r="B363" s="293" t="s">
        <v>586</v>
      </c>
      <c r="C363" s="305" t="s">
        <v>286</v>
      </c>
      <c r="D363" s="328" t="s">
        <v>590</v>
      </c>
      <c r="E363" s="328" t="s">
        <v>590</v>
      </c>
      <c r="F363" s="328" t="s">
        <v>590</v>
      </c>
      <c r="G363" s="328" t="s">
        <v>590</v>
      </c>
      <c r="H363" s="328" t="s">
        <v>590</v>
      </c>
      <c r="I363" s="328" t="s">
        <v>590</v>
      </c>
      <c r="J363" s="328" t="s">
        <v>590</v>
      </c>
      <c r="K363" s="328" t="s">
        <v>590</v>
      </c>
      <c r="L363" s="328" t="s">
        <v>590</v>
      </c>
      <c r="M363" s="328" t="s">
        <v>590</v>
      </c>
      <c r="N363" s="328" t="s">
        <v>590</v>
      </c>
      <c r="O363" s="328" t="s">
        <v>590</v>
      </c>
      <c r="P363" s="328" t="s">
        <v>590</v>
      </c>
      <c r="Q363" s="328" t="s">
        <v>590</v>
      </c>
      <c r="R363" s="328" t="s">
        <v>590</v>
      </c>
    </row>
    <row r="364" spans="1:18" ht="18" customHeight="1" x14ac:dyDescent="0.25">
      <c r="A364" s="297" t="s">
        <v>720</v>
      </c>
      <c r="B364" s="285" t="s">
        <v>739</v>
      </c>
      <c r="C364" s="296" t="s">
        <v>36</v>
      </c>
      <c r="D364" s="306"/>
      <c r="E364" s="328"/>
      <c r="F364" s="328"/>
      <c r="G364" s="328"/>
      <c r="H364" s="328"/>
      <c r="I364" s="328"/>
      <c r="J364" s="328"/>
      <c r="K364" s="328"/>
      <c r="L364" s="328"/>
      <c r="M364" s="328"/>
      <c r="N364" s="328"/>
      <c r="O364" s="328"/>
      <c r="P364" s="328"/>
      <c r="Q364" s="328"/>
      <c r="R364" s="328"/>
    </row>
    <row r="365" spans="1:18" ht="47.25" x14ac:dyDescent="0.25">
      <c r="A365" s="297" t="s">
        <v>721</v>
      </c>
      <c r="B365" s="141" t="s">
        <v>878</v>
      </c>
      <c r="C365" s="296" t="s">
        <v>36</v>
      </c>
      <c r="D365" s="306"/>
      <c r="E365" s="328"/>
      <c r="F365" s="328"/>
      <c r="G365" s="328"/>
      <c r="H365" s="328"/>
      <c r="I365" s="328"/>
      <c r="J365" s="328"/>
      <c r="K365" s="328"/>
      <c r="L365" s="328"/>
      <c r="M365" s="328"/>
      <c r="N365" s="328"/>
      <c r="O365" s="328"/>
      <c r="P365" s="328"/>
      <c r="Q365" s="328"/>
      <c r="R365" s="328"/>
    </row>
    <row r="366" spans="1:18" ht="47.25" x14ac:dyDescent="0.25">
      <c r="A366" s="297" t="s">
        <v>722</v>
      </c>
      <c r="B366" s="141" t="s">
        <v>879</v>
      </c>
      <c r="C366" s="296" t="s">
        <v>36</v>
      </c>
      <c r="D366" s="306"/>
      <c r="E366" s="328"/>
      <c r="F366" s="328"/>
      <c r="G366" s="328"/>
      <c r="H366" s="328"/>
      <c r="I366" s="328"/>
      <c r="J366" s="328"/>
      <c r="K366" s="328"/>
      <c r="L366" s="328"/>
      <c r="M366" s="328"/>
      <c r="N366" s="328"/>
      <c r="O366" s="328"/>
      <c r="P366" s="328"/>
      <c r="Q366" s="328"/>
      <c r="R366" s="328"/>
    </row>
    <row r="367" spans="1:18" ht="31.5" x14ac:dyDescent="0.25">
      <c r="A367" s="297" t="s">
        <v>723</v>
      </c>
      <c r="B367" s="141" t="s">
        <v>633</v>
      </c>
      <c r="C367" s="296" t="s">
        <v>36</v>
      </c>
      <c r="D367" s="306"/>
      <c r="E367" s="328"/>
      <c r="F367" s="328"/>
      <c r="G367" s="328"/>
      <c r="H367" s="328"/>
      <c r="I367" s="328"/>
      <c r="J367" s="328"/>
      <c r="K367" s="328"/>
      <c r="L367" s="328"/>
      <c r="M367" s="328"/>
      <c r="N367" s="328"/>
      <c r="O367" s="328"/>
      <c r="P367" s="328"/>
      <c r="Q367" s="328"/>
      <c r="R367" s="328"/>
    </row>
    <row r="368" spans="1:18" x14ac:dyDescent="0.25">
      <c r="A368" s="297" t="s">
        <v>724</v>
      </c>
      <c r="B368" s="285" t="s">
        <v>738</v>
      </c>
      <c r="C368" s="296" t="s">
        <v>1145</v>
      </c>
      <c r="D368" s="306"/>
      <c r="E368" s="328"/>
      <c r="F368" s="328"/>
      <c r="G368" s="328"/>
      <c r="H368" s="328"/>
      <c r="I368" s="328"/>
      <c r="J368" s="328"/>
      <c r="K368" s="328"/>
      <c r="L368" s="328"/>
      <c r="M368" s="328"/>
      <c r="N368" s="328"/>
      <c r="O368" s="328"/>
      <c r="P368" s="328"/>
      <c r="Q368" s="328"/>
      <c r="R368" s="328"/>
    </row>
    <row r="369" spans="1:18" ht="31.5" x14ac:dyDescent="0.25">
      <c r="A369" s="297" t="s">
        <v>725</v>
      </c>
      <c r="B369" s="141" t="s">
        <v>634</v>
      </c>
      <c r="C369" s="296" t="s">
        <v>1145</v>
      </c>
      <c r="D369" s="306"/>
      <c r="E369" s="328"/>
      <c r="F369" s="328"/>
      <c r="G369" s="328"/>
      <c r="H369" s="328"/>
      <c r="I369" s="328"/>
      <c r="J369" s="328"/>
      <c r="K369" s="328"/>
      <c r="L369" s="328"/>
      <c r="M369" s="328"/>
      <c r="N369" s="328"/>
      <c r="O369" s="328"/>
      <c r="P369" s="328"/>
      <c r="Q369" s="328"/>
      <c r="R369" s="328"/>
    </row>
    <row r="370" spans="1:18" x14ac:dyDescent="0.25">
      <c r="A370" s="297" t="s">
        <v>726</v>
      </c>
      <c r="B370" s="141" t="s">
        <v>635</v>
      </c>
      <c r="C370" s="296" t="s">
        <v>1145</v>
      </c>
      <c r="D370" s="306"/>
      <c r="E370" s="328"/>
      <c r="F370" s="328"/>
      <c r="G370" s="328"/>
      <c r="H370" s="328"/>
      <c r="I370" s="328"/>
      <c r="J370" s="328"/>
      <c r="K370" s="328"/>
      <c r="L370" s="328"/>
      <c r="M370" s="328"/>
      <c r="N370" s="328"/>
      <c r="O370" s="328"/>
      <c r="P370" s="328"/>
      <c r="Q370" s="328"/>
      <c r="R370" s="328"/>
    </row>
    <row r="371" spans="1:18" ht="31.5" x14ac:dyDescent="0.25">
      <c r="A371" s="297" t="s">
        <v>727</v>
      </c>
      <c r="B371" s="285" t="s">
        <v>737</v>
      </c>
      <c r="C371" s="296" t="s">
        <v>750</v>
      </c>
      <c r="D371" s="306"/>
      <c r="E371" s="328"/>
      <c r="F371" s="328"/>
      <c r="G371" s="328"/>
      <c r="H371" s="328"/>
      <c r="I371" s="328"/>
      <c r="J371" s="328"/>
      <c r="K371" s="328"/>
      <c r="L371" s="328"/>
      <c r="M371" s="328"/>
      <c r="N371" s="328"/>
      <c r="O371" s="328"/>
      <c r="P371" s="328"/>
      <c r="Q371" s="328"/>
      <c r="R371" s="328"/>
    </row>
    <row r="372" spans="1:18" x14ac:dyDescent="0.25">
      <c r="A372" s="297" t="s">
        <v>728</v>
      </c>
      <c r="B372" s="141" t="s">
        <v>631</v>
      </c>
      <c r="C372" s="296" t="s">
        <v>750</v>
      </c>
      <c r="D372" s="306"/>
      <c r="E372" s="328"/>
      <c r="F372" s="328"/>
      <c r="G372" s="328"/>
      <c r="H372" s="328"/>
      <c r="I372" s="328"/>
      <c r="J372" s="328"/>
      <c r="K372" s="328"/>
      <c r="L372" s="328"/>
      <c r="M372" s="328"/>
      <c r="N372" s="328"/>
      <c r="O372" s="328"/>
      <c r="P372" s="328"/>
      <c r="Q372" s="328"/>
      <c r="R372" s="328"/>
    </row>
    <row r="373" spans="1:18" x14ac:dyDescent="0.25">
      <c r="A373" s="297" t="s">
        <v>729</v>
      </c>
      <c r="B373" s="141" t="s">
        <v>632</v>
      </c>
      <c r="C373" s="296" t="s">
        <v>750</v>
      </c>
      <c r="D373" s="306"/>
      <c r="E373" s="328"/>
      <c r="F373" s="328"/>
      <c r="G373" s="328"/>
      <c r="H373" s="328"/>
      <c r="I373" s="328"/>
      <c r="J373" s="328"/>
      <c r="K373" s="328"/>
      <c r="L373" s="328"/>
      <c r="M373" s="328"/>
      <c r="N373" s="328"/>
      <c r="O373" s="328"/>
      <c r="P373" s="328"/>
      <c r="Q373" s="328"/>
      <c r="R373" s="328"/>
    </row>
    <row r="374" spans="1:18" x14ac:dyDescent="0.25">
      <c r="A374" s="297" t="s">
        <v>730</v>
      </c>
      <c r="B374" s="293" t="s">
        <v>880</v>
      </c>
      <c r="C374" s="296" t="s">
        <v>1146</v>
      </c>
      <c r="D374" s="306">
        <v>100</v>
      </c>
      <c r="E374" s="306">
        <v>121.8</v>
      </c>
      <c r="F374" s="328">
        <v>122</v>
      </c>
      <c r="G374" s="330">
        <v>112</v>
      </c>
      <c r="H374" s="306">
        <v>123.6</v>
      </c>
      <c r="I374" s="330">
        <v>300</v>
      </c>
      <c r="J374" s="330">
        <v>300</v>
      </c>
      <c r="K374" s="330">
        <v>300</v>
      </c>
      <c r="L374" s="330"/>
      <c r="M374" s="330">
        <v>112</v>
      </c>
      <c r="N374" s="330"/>
      <c r="O374" s="330">
        <v>112</v>
      </c>
      <c r="P374" s="330"/>
      <c r="Q374" s="329"/>
      <c r="R374" s="329"/>
    </row>
    <row r="375" spans="1:18" x14ac:dyDescent="0.25">
      <c r="A375" s="331" t="s">
        <v>1123</v>
      </c>
      <c r="B375" s="332"/>
      <c r="C375" s="332"/>
      <c r="D375" s="332"/>
      <c r="E375" s="332"/>
      <c r="F375" s="332"/>
      <c r="G375" s="332"/>
      <c r="H375" s="332"/>
      <c r="I375" s="332"/>
      <c r="J375" s="332"/>
      <c r="K375" s="332"/>
      <c r="L375" s="332"/>
      <c r="M375" s="332"/>
      <c r="N375" s="332"/>
      <c r="O375" s="332"/>
      <c r="P375" s="332"/>
      <c r="Q375" s="332"/>
      <c r="R375" s="333"/>
    </row>
    <row r="376" spans="1:18" ht="16.5" customHeight="1" x14ac:dyDescent="0.25">
      <c r="A376" s="331"/>
      <c r="B376" s="332"/>
      <c r="C376" s="332"/>
      <c r="D376" s="332"/>
      <c r="E376" s="332"/>
      <c r="F376" s="332"/>
      <c r="G376" s="332"/>
      <c r="H376" s="332"/>
      <c r="I376" s="332"/>
      <c r="J376" s="332"/>
      <c r="K376" s="332"/>
      <c r="L376" s="332"/>
      <c r="M376" s="332"/>
      <c r="N376" s="332"/>
      <c r="O376" s="332"/>
      <c r="P376" s="332"/>
      <c r="Q376" s="332"/>
      <c r="R376" s="333"/>
    </row>
    <row r="377" spans="1:18" ht="33" customHeight="1" x14ac:dyDescent="0.25">
      <c r="A377" s="327" t="s">
        <v>0</v>
      </c>
      <c r="B377" s="326" t="s">
        <v>1</v>
      </c>
      <c r="C377" s="326" t="s">
        <v>604</v>
      </c>
      <c r="D377" s="310" t="s">
        <v>1168</v>
      </c>
      <c r="E377" s="310" t="s">
        <v>1169</v>
      </c>
      <c r="F377" s="310" t="s">
        <v>1170</v>
      </c>
      <c r="G377" s="334" t="s">
        <v>1171</v>
      </c>
      <c r="H377" s="335"/>
      <c r="I377" s="326" t="s">
        <v>1172</v>
      </c>
      <c r="J377" s="326"/>
      <c r="K377" s="320" t="s">
        <v>1173</v>
      </c>
      <c r="L377" s="320"/>
      <c r="M377" s="320" t="s">
        <v>1174</v>
      </c>
      <c r="N377" s="320"/>
      <c r="O377" s="320" t="s">
        <v>1175</v>
      </c>
      <c r="P377" s="320"/>
      <c r="Q377" s="320" t="s">
        <v>519</v>
      </c>
      <c r="R377" s="320"/>
    </row>
    <row r="378" spans="1:18" ht="67.5" customHeight="1" x14ac:dyDescent="0.25">
      <c r="A378" s="327"/>
      <c r="B378" s="326"/>
      <c r="C378" s="326"/>
      <c r="D378" s="303" t="s">
        <v>191</v>
      </c>
      <c r="E378" s="303" t="s">
        <v>191</v>
      </c>
      <c r="F378" s="303" t="s">
        <v>191</v>
      </c>
      <c r="G378" s="303" t="s">
        <v>1080</v>
      </c>
      <c r="H378" s="303" t="s">
        <v>191</v>
      </c>
      <c r="I378" s="303" t="s">
        <v>1080</v>
      </c>
      <c r="J378" s="303" t="s">
        <v>191</v>
      </c>
      <c r="K378" s="309" t="s">
        <v>603</v>
      </c>
      <c r="L378" s="309" t="s">
        <v>733</v>
      </c>
      <c r="M378" s="309" t="s">
        <v>603</v>
      </c>
      <c r="N378" s="309" t="s">
        <v>733</v>
      </c>
      <c r="O378" s="309" t="s">
        <v>603</v>
      </c>
      <c r="P378" s="309" t="s">
        <v>733</v>
      </c>
      <c r="Q378" s="303" t="s">
        <v>1080</v>
      </c>
      <c r="R378" s="303" t="s">
        <v>605</v>
      </c>
    </row>
    <row r="379" spans="1:18" s="301" customFormat="1" x14ac:dyDescent="0.25">
      <c r="A379" s="298">
        <v>1</v>
      </c>
      <c r="B379" s="299">
        <v>2</v>
      </c>
      <c r="C379" s="299">
        <v>3</v>
      </c>
      <c r="D379" s="311" t="s">
        <v>52</v>
      </c>
      <c r="E379" s="311" t="s">
        <v>1081</v>
      </c>
      <c r="F379" s="311" t="s">
        <v>1083</v>
      </c>
      <c r="G379" s="311" t="s">
        <v>1086</v>
      </c>
      <c r="H379" s="311" t="s">
        <v>1085</v>
      </c>
      <c r="I379" s="311" t="s">
        <v>1086</v>
      </c>
      <c r="J379" s="311" t="s">
        <v>1087</v>
      </c>
      <c r="K379" s="311" t="s">
        <v>1088</v>
      </c>
      <c r="L379" s="311" t="s">
        <v>1089</v>
      </c>
      <c r="M379" s="311" t="s">
        <v>1088</v>
      </c>
      <c r="N379" s="311" t="s">
        <v>1089</v>
      </c>
      <c r="O379" s="311" t="s">
        <v>1088</v>
      </c>
      <c r="P379" s="311" t="s">
        <v>1089</v>
      </c>
      <c r="Q379" s="298" t="s">
        <v>1090</v>
      </c>
      <c r="R379" s="299">
        <v>6</v>
      </c>
    </row>
    <row r="380" spans="1:18" ht="30.75" customHeight="1" x14ac:dyDescent="0.25">
      <c r="A380" s="336" t="s">
        <v>1156</v>
      </c>
      <c r="B380" s="336"/>
      <c r="C380" s="296" t="s">
        <v>750</v>
      </c>
      <c r="D380" s="306">
        <v>11.97245</v>
      </c>
      <c r="E380" s="329">
        <v>11.78715</v>
      </c>
      <c r="F380" s="329">
        <v>13.8781713184</v>
      </c>
      <c r="G380" s="329">
        <v>15.0405</v>
      </c>
      <c r="H380" s="306">
        <v>15.0405</v>
      </c>
      <c r="I380" s="329">
        <v>22.0501</v>
      </c>
      <c r="J380" s="329">
        <v>22.0501</v>
      </c>
      <c r="K380" s="329">
        <v>53.013866</v>
      </c>
      <c r="L380" s="329">
        <v>53.013869999999997</v>
      </c>
      <c r="M380" s="329">
        <v>19.605825726955516</v>
      </c>
      <c r="N380" s="329">
        <v>83.409513059999995</v>
      </c>
      <c r="O380" s="329">
        <v>21.280906611005847</v>
      </c>
      <c r="P380" s="329">
        <f>O380</f>
        <v>21.280906611005847</v>
      </c>
      <c r="Q380" s="329">
        <f>G380+I380+K380+M380+O380</f>
        <v>130.99119833796135</v>
      </c>
      <c r="R380" s="329">
        <f>H380+J380+L380+N380+P380</f>
        <v>194.79488967100582</v>
      </c>
    </row>
    <row r="381" spans="1:18" x14ac:dyDescent="0.25">
      <c r="A381" s="297" t="s">
        <v>16</v>
      </c>
      <c r="B381" s="153" t="s">
        <v>1042</v>
      </c>
      <c r="C381" s="296" t="s">
        <v>750</v>
      </c>
      <c r="D381" s="306">
        <v>11.97245</v>
      </c>
      <c r="E381" s="329">
        <v>11.78715</v>
      </c>
      <c r="F381" s="329">
        <v>13.8781713184</v>
      </c>
      <c r="G381" s="329">
        <v>15.0405</v>
      </c>
      <c r="H381" s="306">
        <v>15.0405</v>
      </c>
      <c r="I381" s="329">
        <v>22.0501</v>
      </c>
      <c r="J381" s="329">
        <v>22.0501</v>
      </c>
      <c r="K381" s="329">
        <v>53.013866</v>
      </c>
      <c r="L381" s="329">
        <v>53.013869999999997</v>
      </c>
      <c r="M381" s="329">
        <v>19.605825726955516</v>
      </c>
      <c r="N381" s="329">
        <v>83.409513059999995</v>
      </c>
      <c r="O381" s="329">
        <v>21.280906611005847</v>
      </c>
      <c r="P381" s="329">
        <f>O381</f>
        <v>21.280906611005847</v>
      </c>
      <c r="Q381" s="329">
        <f t="shared" ref="Q381:R383" si="15">G381+I381+K381+M381+O381</f>
        <v>130.99119833796135</v>
      </c>
      <c r="R381" s="329">
        <f t="shared" si="15"/>
        <v>194.79488967100582</v>
      </c>
    </row>
    <row r="382" spans="1:18" x14ac:dyDescent="0.25">
      <c r="A382" s="297" t="s">
        <v>17</v>
      </c>
      <c r="B382" s="285" t="s">
        <v>198</v>
      </c>
      <c r="C382" s="296" t="s">
        <v>750</v>
      </c>
      <c r="D382" s="306">
        <v>10.724449999999999</v>
      </c>
      <c r="E382" s="337">
        <v>10.290150000000001</v>
      </c>
      <c r="F382" s="329">
        <v>11.6768313184</v>
      </c>
      <c r="G382" s="329">
        <v>12.4353</v>
      </c>
      <c r="H382" s="306">
        <v>12.4353</v>
      </c>
      <c r="I382" s="329">
        <v>11.52411</v>
      </c>
      <c r="J382" s="329">
        <v>11.52411</v>
      </c>
      <c r="K382" s="329">
        <v>41.487876</v>
      </c>
      <c r="L382" s="329">
        <v>29.508510000000001</v>
      </c>
      <c r="M382" s="329">
        <v>17.055331365662717</v>
      </c>
      <c r="N382" s="329">
        <v>46.427292522242588</v>
      </c>
      <c r="O382" s="329">
        <v>18.628392475261336</v>
      </c>
      <c r="P382" s="329">
        <f>O382</f>
        <v>18.628392475261336</v>
      </c>
      <c r="Q382" s="329">
        <f>G382+I382+K382+M382+O382</f>
        <v>101.13100984092404</v>
      </c>
      <c r="R382" s="329">
        <f t="shared" si="15"/>
        <v>118.52360499750392</v>
      </c>
    </row>
    <row r="383" spans="1:18" ht="31.5" x14ac:dyDescent="0.25">
      <c r="A383" s="297" t="s">
        <v>199</v>
      </c>
      <c r="B383" s="141" t="s">
        <v>960</v>
      </c>
      <c r="C383" s="296" t="s">
        <v>750</v>
      </c>
      <c r="D383" s="306">
        <v>10.724449999999999</v>
      </c>
      <c r="E383" s="337">
        <v>10.290150000000001</v>
      </c>
      <c r="F383" s="329">
        <v>11.6768313184</v>
      </c>
      <c r="G383" s="329">
        <v>12.4353</v>
      </c>
      <c r="H383" s="306">
        <v>12.4353</v>
      </c>
      <c r="I383" s="329">
        <v>11.52411</v>
      </c>
      <c r="J383" s="329">
        <v>11.52411</v>
      </c>
      <c r="K383" s="329">
        <v>41.487876</v>
      </c>
      <c r="L383" s="329">
        <v>29.508510000000001</v>
      </c>
      <c r="M383" s="329">
        <v>17.055331365662717</v>
      </c>
      <c r="N383" s="329">
        <v>46.427292522242588</v>
      </c>
      <c r="O383" s="329">
        <v>18.628392475261336</v>
      </c>
      <c r="P383" s="329">
        <f>O383</f>
        <v>18.628392475261336</v>
      </c>
      <c r="Q383" s="329">
        <f>G383+I383+K383+M383+O383</f>
        <v>101.13100984092404</v>
      </c>
      <c r="R383" s="329">
        <f t="shared" si="15"/>
        <v>118.52360499750392</v>
      </c>
    </row>
    <row r="384" spans="1:18" x14ac:dyDescent="0.25">
      <c r="A384" s="297" t="s">
        <v>591</v>
      </c>
      <c r="B384" s="286" t="s">
        <v>882</v>
      </c>
      <c r="C384" s="296" t="s">
        <v>750</v>
      </c>
      <c r="D384" s="306"/>
      <c r="E384" s="338"/>
      <c r="F384" s="329"/>
      <c r="G384" s="329"/>
      <c r="H384" s="306"/>
      <c r="I384" s="329"/>
      <c r="J384" s="329"/>
      <c r="K384" s="329"/>
      <c r="L384" s="329"/>
      <c r="M384" s="329"/>
      <c r="N384" s="329"/>
      <c r="O384" s="329"/>
      <c r="P384" s="329"/>
      <c r="Q384" s="329"/>
      <c r="R384" s="329"/>
    </row>
    <row r="385" spans="1:18" ht="31.5" x14ac:dyDescent="0.25">
      <c r="A385" s="297" t="s">
        <v>917</v>
      </c>
      <c r="B385" s="287" t="s">
        <v>899</v>
      </c>
      <c r="C385" s="296" t="s">
        <v>750</v>
      </c>
      <c r="D385" s="306"/>
      <c r="E385" s="338"/>
      <c r="F385" s="329"/>
      <c r="G385" s="329"/>
      <c r="H385" s="306"/>
      <c r="I385" s="329"/>
      <c r="J385" s="329"/>
      <c r="K385" s="329"/>
      <c r="L385" s="329"/>
      <c r="M385" s="329"/>
      <c r="N385" s="329"/>
      <c r="O385" s="329"/>
      <c r="P385" s="329"/>
      <c r="Q385" s="329"/>
      <c r="R385" s="329"/>
    </row>
    <row r="386" spans="1:18" ht="31.5" x14ac:dyDescent="0.25">
      <c r="A386" s="297" t="s">
        <v>918</v>
      </c>
      <c r="B386" s="287" t="s">
        <v>900</v>
      </c>
      <c r="C386" s="296" t="s">
        <v>750</v>
      </c>
      <c r="D386" s="306"/>
      <c r="E386" s="338"/>
      <c r="F386" s="329"/>
      <c r="G386" s="329"/>
      <c r="H386" s="306"/>
      <c r="I386" s="329"/>
      <c r="J386" s="329"/>
      <c r="K386" s="329"/>
      <c r="L386" s="329"/>
      <c r="M386" s="329"/>
      <c r="N386" s="329"/>
      <c r="O386" s="329"/>
      <c r="P386" s="329"/>
      <c r="Q386" s="329"/>
      <c r="R386" s="329"/>
    </row>
    <row r="387" spans="1:18" ht="31.5" x14ac:dyDescent="0.25">
      <c r="A387" s="297" t="s">
        <v>961</v>
      </c>
      <c r="B387" s="287" t="s">
        <v>885</v>
      </c>
      <c r="C387" s="296" t="s">
        <v>750</v>
      </c>
      <c r="D387" s="306"/>
      <c r="E387" s="338"/>
      <c r="F387" s="329"/>
      <c r="G387" s="329"/>
      <c r="H387" s="306"/>
      <c r="I387" s="329"/>
      <c r="J387" s="329"/>
      <c r="K387" s="329"/>
      <c r="L387" s="329"/>
      <c r="M387" s="329"/>
      <c r="N387" s="329"/>
      <c r="O387" s="329"/>
      <c r="P387" s="329"/>
      <c r="Q387" s="329"/>
      <c r="R387" s="329"/>
    </row>
    <row r="388" spans="1:18" x14ac:dyDescent="0.25">
      <c r="A388" s="297" t="s">
        <v>592</v>
      </c>
      <c r="B388" s="286" t="s">
        <v>1061</v>
      </c>
      <c r="C388" s="296" t="s">
        <v>750</v>
      </c>
      <c r="D388" s="306"/>
      <c r="E388" s="338"/>
      <c r="F388" s="329"/>
      <c r="G388" s="329"/>
      <c r="H388" s="306"/>
      <c r="I388" s="329"/>
      <c r="J388" s="329"/>
      <c r="K388" s="329"/>
      <c r="L388" s="329"/>
      <c r="M388" s="329"/>
      <c r="N388" s="329"/>
      <c r="O388" s="329"/>
      <c r="P388" s="329"/>
      <c r="Q388" s="329"/>
      <c r="R388" s="329"/>
    </row>
    <row r="389" spans="1:18" x14ac:dyDescent="0.25">
      <c r="A389" s="297" t="s">
        <v>593</v>
      </c>
      <c r="B389" s="286" t="s">
        <v>883</v>
      </c>
      <c r="C389" s="296" t="s">
        <v>750</v>
      </c>
      <c r="D389" s="306">
        <f>D383</f>
        <v>10.724449999999999</v>
      </c>
      <c r="E389" s="306">
        <f>E383</f>
        <v>10.290150000000001</v>
      </c>
      <c r="F389" s="329">
        <v>11.6768313184</v>
      </c>
      <c r="G389" s="329">
        <v>12.4353</v>
      </c>
      <c r="H389" s="306">
        <v>12.4353</v>
      </c>
      <c r="I389" s="329">
        <f>I383</f>
        <v>11.52411</v>
      </c>
      <c r="J389" s="329">
        <f>J383</f>
        <v>11.52411</v>
      </c>
      <c r="K389" s="329">
        <v>41.487876</v>
      </c>
      <c r="L389" s="329">
        <v>29.508510000000001</v>
      </c>
      <c r="M389" s="329">
        <v>17.055331365662717</v>
      </c>
      <c r="N389" s="329">
        <v>46.427292522242588</v>
      </c>
      <c r="O389" s="329">
        <v>18.628392475261336</v>
      </c>
      <c r="P389" s="329">
        <f>O389</f>
        <v>18.628392475261336</v>
      </c>
      <c r="Q389" s="329">
        <f t="shared" ref="Q389:R389" si="16">G389+I389+K389+M389+O389</f>
        <v>101.13100984092404</v>
      </c>
      <c r="R389" s="329">
        <f t="shared" si="16"/>
        <v>118.52360499750392</v>
      </c>
    </row>
    <row r="390" spans="1:18" x14ac:dyDescent="0.25">
      <c r="A390" s="297" t="s">
        <v>594</v>
      </c>
      <c r="B390" s="286" t="s">
        <v>1053</v>
      </c>
      <c r="C390" s="296" t="s">
        <v>750</v>
      </c>
      <c r="D390" s="306"/>
      <c r="E390" s="338"/>
      <c r="F390" s="329"/>
      <c r="G390" s="329"/>
      <c r="H390" s="306"/>
      <c r="I390" s="329"/>
      <c r="J390" s="329"/>
      <c r="K390" s="329"/>
      <c r="L390" s="329"/>
      <c r="M390" s="329"/>
      <c r="N390" s="329"/>
      <c r="O390" s="329"/>
      <c r="P390" s="329"/>
      <c r="Q390" s="329"/>
      <c r="R390" s="329"/>
    </row>
    <row r="391" spans="1:18" x14ac:dyDescent="0.25">
      <c r="A391" s="297" t="s">
        <v>595</v>
      </c>
      <c r="B391" s="286" t="s">
        <v>204</v>
      </c>
      <c r="C391" s="296" t="s">
        <v>750</v>
      </c>
      <c r="D391" s="306"/>
      <c r="E391" s="338"/>
      <c r="F391" s="329"/>
      <c r="G391" s="329"/>
      <c r="H391" s="306"/>
      <c r="I391" s="329"/>
      <c r="J391" s="329"/>
      <c r="K391" s="329"/>
      <c r="L391" s="329"/>
      <c r="M391" s="329"/>
      <c r="N391" s="329"/>
      <c r="O391" s="329"/>
      <c r="P391" s="329"/>
      <c r="Q391" s="329"/>
      <c r="R391" s="329"/>
    </row>
    <row r="392" spans="1:18" ht="31.5" x14ac:dyDescent="0.25">
      <c r="A392" s="297" t="s">
        <v>962</v>
      </c>
      <c r="B392" s="287" t="s">
        <v>959</v>
      </c>
      <c r="C392" s="296" t="s">
        <v>750</v>
      </c>
      <c r="D392" s="306"/>
      <c r="E392" s="338"/>
      <c r="F392" s="329"/>
      <c r="G392" s="329"/>
      <c r="H392" s="306"/>
      <c r="I392" s="329"/>
      <c r="J392" s="329"/>
      <c r="K392" s="329"/>
      <c r="L392" s="329"/>
      <c r="M392" s="329"/>
      <c r="N392" s="329"/>
      <c r="O392" s="329"/>
      <c r="P392" s="329"/>
      <c r="Q392" s="329"/>
      <c r="R392" s="329"/>
    </row>
    <row r="393" spans="1:18" x14ac:dyDescent="0.25">
      <c r="A393" s="297" t="s">
        <v>963</v>
      </c>
      <c r="B393" s="287" t="s">
        <v>1005</v>
      </c>
      <c r="C393" s="296" t="s">
        <v>750</v>
      </c>
      <c r="D393" s="306"/>
      <c r="E393" s="338"/>
      <c r="F393" s="329"/>
      <c r="G393" s="329"/>
      <c r="H393" s="306"/>
      <c r="I393" s="329"/>
      <c r="J393" s="329"/>
      <c r="K393" s="329"/>
      <c r="L393" s="329"/>
      <c r="M393" s="329"/>
      <c r="N393" s="329"/>
      <c r="O393" s="329"/>
      <c r="P393" s="329"/>
      <c r="Q393" s="329"/>
      <c r="R393" s="329"/>
    </row>
    <row r="394" spans="1:18" x14ac:dyDescent="0.25">
      <c r="A394" s="297" t="s">
        <v>964</v>
      </c>
      <c r="B394" s="287" t="s">
        <v>731</v>
      </c>
      <c r="C394" s="296" t="s">
        <v>750</v>
      </c>
      <c r="D394" s="306"/>
      <c r="E394" s="338"/>
      <c r="F394" s="329"/>
      <c r="G394" s="329"/>
      <c r="H394" s="306"/>
      <c r="I394" s="329"/>
      <c r="J394" s="329"/>
      <c r="K394" s="329"/>
      <c r="L394" s="329"/>
      <c r="M394" s="329"/>
      <c r="N394" s="329"/>
      <c r="O394" s="329"/>
      <c r="P394" s="329"/>
      <c r="Q394" s="329"/>
      <c r="R394" s="329"/>
    </row>
    <row r="395" spans="1:18" x14ac:dyDescent="0.25">
      <c r="A395" s="297" t="s">
        <v>965</v>
      </c>
      <c r="B395" s="287" t="s">
        <v>1005</v>
      </c>
      <c r="C395" s="296" t="s">
        <v>750</v>
      </c>
      <c r="D395" s="306"/>
      <c r="E395" s="338"/>
      <c r="F395" s="329"/>
      <c r="G395" s="329"/>
      <c r="H395" s="306"/>
      <c r="I395" s="329"/>
      <c r="J395" s="329"/>
      <c r="K395" s="329"/>
      <c r="L395" s="329"/>
      <c r="M395" s="329"/>
      <c r="N395" s="329"/>
      <c r="O395" s="329"/>
      <c r="P395" s="329"/>
      <c r="Q395" s="329"/>
      <c r="R395" s="329"/>
    </row>
    <row r="396" spans="1:18" x14ac:dyDescent="0.25">
      <c r="A396" s="297" t="s">
        <v>596</v>
      </c>
      <c r="B396" s="286" t="s">
        <v>884</v>
      </c>
      <c r="C396" s="296" t="s">
        <v>750</v>
      </c>
      <c r="D396" s="306"/>
      <c r="E396" s="338"/>
      <c r="F396" s="329"/>
      <c r="G396" s="329"/>
      <c r="H396" s="306"/>
      <c r="I396" s="329"/>
      <c r="J396" s="329"/>
      <c r="K396" s="329"/>
      <c r="L396" s="329"/>
      <c r="M396" s="329"/>
      <c r="N396" s="329"/>
      <c r="O396" s="329"/>
      <c r="P396" s="329"/>
      <c r="Q396" s="329"/>
      <c r="R396" s="329"/>
    </row>
    <row r="397" spans="1:18" x14ac:dyDescent="0.25">
      <c r="A397" s="297" t="s">
        <v>617</v>
      </c>
      <c r="B397" s="286" t="s">
        <v>1058</v>
      </c>
      <c r="C397" s="296" t="s">
        <v>750</v>
      </c>
      <c r="D397" s="306"/>
      <c r="E397" s="338"/>
      <c r="F397" s="329"/>
      <c r="G397" s="329"/>
      <c r="H397" s="306"/>
      <c r="I397" s="329"/>
      <c r="J397" s="329"/>
      <c r="K397" s="329"/>
      <c r="L397" s="329"/>
      <c r="M397" s="329"/>
      <c r="N397" s="329"/>
      <c r="O397" s="329"/>
      <c r="P397" s="329"/>
      <c r="Q397" s="329"/>
      <c r="R397" s="329"/>
    </row>
    <row r="398" spans="1:18" ht="31.5" x14ac:dyDescent="0.25">
      <c r="A398" s="297" t="s">
        <v>910</v>
      </c>
      <c r="B398" s="286" t="s">
        <v>1043</v>
      </c>
      <c r="C398" s="296" t="s">
        <v>750</v>
      </c>
      <c r="D398" s="306"/>
      <c r="E398" s="338"/>
      <c r="F398" s="329"/>
      <c r="G398" s="329"/>
      <c r="H398" s="306"/>
      <c r="I398" s="329"/>
      <c r="J398" s="329"/>
      <c r="K398" s="329"/>
      <c r="L398" s="329"/>
      <c r="M398" s="329"/>
      <c r="N398" s="329"/>
      <c r="O398" s="329"/>
      <c r="P398" s="329"/>
      <c r="Q398" s="329"/>
      <c r="R398" s="329"/>
    </row>
    <row r="399" spans="1:18" ht="18" customHeight="1" x14ac:dyDescent="0.25">
      <c r="A399" s="297" t="s">
        <v>966</v>
      </c>
      <c r="B399" s="287" t="s">
        <v>644</v>
      </c>
      <c r="C399" s="296" t="s">
        <v>750</v>
      </c>
      <c r="D399" s="306"/>
      <c r="E399" s="338"/>
      <c r="F399" s="329"/>
      <c r="G399" s="329"/>
      <c r="H399" s="306"/>
      <c r="I399" s="329"/>
      <c r="J399" s="329"/>
      <c r="K399" s="329"/>
      <c r="L399" s="329"/>
      <c r="M399" s="329"/>
      <c r="N399" s="329"/>
      <c r="O399" s="329"/>
      <c r="P399" s="329"/>
      <c r="Q399" s="329"/>
      <c r="R399" s="329"/>
    </row>
    <row r="400" spans="1:18" ht="18" customHeight="1" x14ac:dyDescent="0.25">
      <c r="A400" s="297" t="s">
        <v>967</v>
      </c>
      <c r="B400" s="339" t="s">
        <v>632</v>
      </c>
      <c r="C400" s="296" t="s">
        <v>750</v>
      </c>
      <c r="D400" s="306"/>
      <c r="E400" s="338"/>
      <c r="F400" s="329"/>
      <c r="G400" s="329"/>
      <c r="H400" s="306"/>
      <c r="I400" s="329"/>
      <c r="J400" s="329"/>
      <c r="K400" s="329"/>
      <c r="L400" s="329"/>
      <c r="M400" s="329"/>
      <c r="N400" s="329"/>
      <c r="O400" s="329"/>
      <c r="P400" s="329"/>
      <c r="Q400" s="329"/>
      <c r="R400" s="329"/>
    </row>
    <row r="401" spans="1:18" ht="31.5" x14ac:dyDescent="0.25">
      <c r="A401" s="297" t="s">
        <v>201</v>
      </c>
      <c r="B401" s="141" t="s">
        <v>1002</v>
      </c>
      <c r="C401" s="296" t="s">
        <v>750</v>
      </c>
      <c r="D401" s="306"/>
      <c r="E401" s="337"/>
      <c r="F401" s="329"/>
      <c r="G401" s="329"/>
      <c r="H401" s="306"/>
      <c r="I401" s="329"/>
      <c r="J401" s="329"/>
      <c r="K401" s="329"/>
      <c r="L401" s="329"/>
      <c r="M401" s="329"/>
      <c r="N401" s="329"/>
      <c r="O401" s="329"/>
      <c r="P401" s="329"/>
      <c r="Q401" s="329"/>
      <c r="R401" s="329"/>
    </row>
    <row r="402" spans="1:18" ht="31.5" x14ac:dyDescent="0.25">
      <c r="A402" s="297" t="s">
        <v>968</v>
      </c>
      <c r="B402" s="286" t="s">
        <v>899</v>
      </c>
      <c r="C402" s="296" t="s">
        <v>750</v>
      </c>
      <c r="D402" s="306"/>
      <c r="E402" s="337"/>
      <c r="F402" s="329"/>
      <c r="G402" s="329"/>
      <c r="H402" s="306"/>
      <c r="I402" s="329"/>
      <c r="J402" s="329"/>
      <c r="K402" s="329"/>
      <c r="L402" s="329"/>
      <c r="M402" s="329"/>
      <c r="N402" s="329"/>
      <c r="O402" s="329"/>
      <c r="P402" s="329"/>
      <c r="Q402" s="329"/>
      <c r="R402" s="329"/>
    </row>
    <row r="403" spans="1:18" ht="31.5" x14ac:dyDescent="0.25">
      <c r="A403" s="297" t="s">
        <v>969</v>
      </c>
      <c r="B403" s="286" t="s">
        <v>900</v>
      </c>
      <c r="C403" s="296" t="s">
        <v>750</v>
      </c>
      <c r="D403" s="306"/>
      <c r="E403" s="337"/>
      <c r="F403" s="329"/>
      <c r="G403" s="329"/>
      <c r="H403" s="306"/>
      <c r="I403" s="329"/>
      <c r="J403" s="329"/>
      <c r="K403" s="329"/>
      <c r="L403" s="329"/>
      <c r="M403" s="329"/>
      <c r="N403" s="329"/>
      <c r="O403" s="329"/>
      <c r="P403" s="329"/>
      <c r="Q403" s="329"/>
      <c r="R403" s="329"/>
    </row>
    <row r="404" spans="1:18" ht="31.5" x14ac:dyDescent="0.25">
      <c r="A404" s="297" t="s">
        <v>970</v>
      </c>
      <c r="B404" s="286" t="s">
        <v>885</v>
      </c>
      <c r="C404" s="296" t="s">
        <v>750</v>
      </c>
      <c r="D404" s="306"/>
      <c r="E404" s="337"/>
      <c r="F404" s="329"/>
      <c r="G404" s="329"/>
      <c r="H404" s="306"/>
      <c r="I404" s="329"/>
      <c r="J404" s="329"/>
      <c r="K404" s="329"/>
      <c r="L404" s="329"/>
      <c r="M404" s="329"/>
      <c r="N404" s="329"/>
      <c r="O404" s="329"/>
      <c r="P404" s="329"/>
      <c r="Q404" s="329"/>
      <c r="R404" s="329"/>
    </row>
    <row r="405" spans="1:18" x14ac:dyDescent="0.25">
      <c r="A405" s="297" t="s">
        <v>203</v>
      </c>
      <c r="B405" s="141" t="s">
        <v>498</v>
      </c>
      <c r="C405" s="296" t="s">
        <v>750</v>
      </c>
      <c r="D405" s="306"/>
      <c r="E405" s="337"/>
      <c r="F405" s="329"/>
      <c r="G405" s="329"/>
      <c r="H405" s="306"/>
      <c r="I405" s="329"/>
      <c r="J405" s="329"/>
      <c r="K405" s="329"/>
      <c r="L405" s="329"/>
      <c r="M405" s="329"/>
      <c r="N405" s="329"/>
      <c r="O405" s="329"/>
      <c r="P405" s="329"/>
      <c r="Q405" s="329"/>
      <c r="R405" s="329"/>
    </row>
    <row r="406" spans="1:18" x14ac:dyDescent="0.25">
      <c r="A406" s="297" t="s">
        <v>18</v>
      </c>
      <c r="B406" s="285" t="s">
        <v>1044</v>
      </c>
      <c r="C406" s="296" t="s">
        <v>750</v>
      </c>
      <c r="D406" s="306">
        <v>1.248</v>
      </c>
      <c r="E406" s="337">
        <v>1.4970000000000001</v>
      </c>
      <c r="F406" s="329">
        <v>2.2013400000000001</v>
      </c>
      <c r="G406" s="329">
        <v>2.6052</v>
      </c>
      <c r="H406" s="306">
        <v>2.6052</v>
      </c>
      <c r="I406" s="329">
        <v>10.52599</v>
      </c>
      <c r="J406" s="329">
        <v>10.52599</v>
      </c>
      <c r="K406" s="329">
        <v>11.52599</v>
      </c>
      <c r="L406" s="329">
        <v>23.50536</v>
      </c>
      <c r="M406" s="329">
        <v>2.5504943612928006</v>
      </c>
      <c r="N406" s="329">
        <v>36.982220537757406</v>
      </c>
      <c r="O406" s="329">
        <v>2.6525141357445126</v>
      </c>
      <c r="P406" s="329">
        <f>O406</f>
        <v>2.6525141357445126</v>
      </c>
      <c r="Q406" s="329">
        <f t="shared" ref="Q406" si="17">G406+I406+K406+M406+O406</f>
        <v>29.860188497037313</v>
      </c>
      <c r="R406" s="329">
        <f t="shared" ref="R406" si="18">H406+J406+L406+N406+P406</f>
        <v>76.27128467350191</v>
      </c>
    </row>
    <row r="407" spans="1:18" x14ac:dyDescent="0.25">
      <c r="A407" s="297" t="s">
        <v>213</v>
      </c>
      <c r="B407" s="141" t="s">
        <v>1045</v>
      </c>
      <c r="C407" s="296" t="s">
        <v>750</v>
      </c>
      <c r="D407" s="306">
        <v>1.248</v>
      </c>
      <c r="E407" s="337">
        <v>1.4970000000000001</v>
      </c>
      <c r="F407" s="329">
        <v>2.2013400000000001</v>
      </c>
      <c r="G407" s="329">
        <v>2.6052</v>
      </c>
      <c r="H407" s="306">
        <v>2.6052</v>
      </c>
      <c r="I407" s="329">
        <v>10.52599</v>
      </c>
      <c r="J407" s="329">
        <v>10.52599</v>
      </c>
      <c r="K407" s="329">
        <v>11.52599</v>
      </c>
      <c r="L407" s="329">
        <v>23.50536</v>
      </c>
      <c r="M407" s="329">
        <v>2.5504943612928006</v>
      </c>
      <c r="N407" s="329">
        <v>36.982220537757406</v>
      </c>
      <c r="O407" s="329">
        <v>2.6525141357445126</v>
      </c>
      <c r="P407" s="329">
        <f>O407</f>
        <v>2.6525141357445126</v>
      </c>
      <c r="Q407" s="329">
        <f t="shared" ref="Q407" si="19">G407+I407+K407+M407+O407</f>
        <v>29.860188497037313</v>
      </c>
      <c r="R407" s="329">
        <f t="shared" ref="R407" si="20">H407+J407+L407+N407+P407</f>
        <v>76.27128467350191</v>
      </c>
    </row>
    <row r="408" spans="1:18" x14ac:dyDescent="0.25">
      <c r="A408" s="297" t="s">
        <v>597</v>
      </c>
      <c r="B408" s="286" t="s">
        <v>746</v>
      </c>
      <c r="C408" s="296" t="s">
        <v>750</v>
      </c>
      <c r="D408" s="306"/>
      <c r="E408" s="338"/>
      <c r="F408" s="329"/>
      <c r="G408" s="329"/>
      <c r="H408" s="306"/>
      <c r="I408" s="329"/>
      <c r="J408" s="329"/>
      <c r="K408" s="329"/>
      <c r="L408" s="329"/>
      <c r="M408" s="329"/>
      <c r="N408" s="329"/>
      <c r="O408" s="329"/>
      <c r="P408" s="329"/>
      <c r="Q408" s="329"/>
      <c r="R408" s="329"/>
    </row>
    <row r="409" spans="1:18" ht="31.5" x14ac:dyDescent="0.25">
      <c r="A409" s="297" t="s">
        <v>919</v>
      </c>
      <c r="B409" s="286" t="s">
        <v>899</v>
      </c>
      <c r="C409" s="296" t="s">
        <v>750</v>
      </c>
      <c r="D409" s="306"/>
      <c r="E409" s="338"/>
      <c r="F409" s="329"/>
      <c r="G409" s="329"/>
      <c r="H409" s="306"/>
      <c r="I409" s="329"/>
      <c r="J409" s="329"/>
      <c r="K409" s="329"/>
      <c r="L409" s="329"/>
      <c r="M409" s="329"/>
      <c r="N409" s="329"/>
      <c r="O409" s="329"/>
      <c r="P409" s="329"/>
      <c r="Q409" s="329"/>
      <c r="R409" s="329"/>
    </row>
    <row r="410" spans="1:18" ht="31.5" x14ac:dyDescent="0.25">
      <c r="A410" s="297" t="s">
        <v>920</v>
      </c>
      <c r="B410" s="286" t="s">
        <v>900</v>
      </c>
      <c r="C410" s="296" t="s">
        <v>750</v>
      </c>
      <c r="D410" s="306"/>
      <c r="E410" s="338"/>
      <c r="F410" s="329"/>
      <c r="G410" s="329"/>
      <c r="H410" s="306"/>
      <c r="I410" s="329"/>
      <c r="J410" s="329"/>
      <c r="K410" s="329"/>
      <c r="L410" s="329"/>
      <c r="M410" s="329"/>
      <c r="N410" s="329"/>
      <c r="O410" s="329"/>
      <c r="P410" s="329"/>
      <c r="Q410" s="329"/>
      <c r="R410" s="329"/>
    </row>
    <row r="411" spans="1:18" ht="31.5" x14ac:dyDescent="0.25">
      <c r="A411" s="297" t="s">
        <v>971</v>
      </c>
      <c r="B411" s="286" t="s">
        <v>885</v>
      </c>
      <c r="C411" s="296" t="s">
        <v>750</v>
      </c>
      <c r="D411" s="306"/>
      <c r="E411" s="338"/>
      <c r="F411" s="329"/>
      <c r="G411" s="329"/>
      <c r="H411" s="306"/>
      <c r="I411" s="329"/>
      <c r="J411" s="329"/>
      <c r="K411" s="329"/>
      <c r="L411" s="329"/>
      <c r="M411" s="329"/>
      <c r="N411" s="329"/>
      <c r="O411" s="329"/>
      <c r="P411" s="329"/>
      <c r="Q411" s="329"/>
      <c r="R411" s="329"/>
    </row>
    <row r="412" spans="1:18" x14ac:dyDescent="0.25">
      <c r="A412" s="297" t="s">
        <v>598</v>
      </c>
      <c r="B412" s="286" t="s">
        <v>1057</v>
      </c>
      <c r="C412" s="296" t="s">
        <v>750</v>
      </c>
      <c r="D412" s="306"/>
      <c r="E412" s="338"/>
      <c r="F412" s="329"/>
      <c r="G412" s="329"/>
      <c r="H412" s="306"/>
      <c r="I412" s="329"/>
      <c r="J412" s="329"/>
      <c r="K412" s="329"/>
      <c r="L412" s="329"/>
      <c r="M412" s="329"/>
      <c r="N412" s="329"/>
      <c r="O412" s="329"/>
      <c r="P412" s="329"/>
      <c r="Q412" s="329"/>
      <c r="R412" s="329"/>
    </row>
    <row r="413" spans="1:18" x14ac:dyDescent="0.25">
      <c r="A413" s="297" t="s">
        <v>599</v>
      </c>
      <c r="B413" s="286" t="s">
        <v>747</v>
      </c>
      <c r="C413" s="296" t="s">
        <v>750</v>
      </c>
      <c r="D413" s="306">
        <v>1.248</v>
      </c>
      <c r="E413" s="338">
        <f>E407</f>
        <v>1.4970000000000001</v>
      </c>
      <c r="F413" s="329">
        <v>2.2013400000000001</v>
      </c>
      <c r="G413" s="306">
        <v>2.6052</v>
      </c>
      <c r="H413" s="306">
        <v>2.6052</v>
      </c>
      <c r="I413" s="329">
        <f>I407</f>
        <v>10.52599</v>
      </c>
      <c r="J413" s="329">
        <f>J407</f>
        <v>10.52599</v>
      </c>
      <c r="K413" s="329">
        <v>11.52599</v>
      </c>
      <c r="L413" s="329">
        <v>23.50536</v>
      </c>
      <c r="M413" s="329">
        <v>2.5504943612928006</v>
      </c>
      <c r="N413" s="329">
        <v>36.982220537757406</v>
      </c>
      <c r="O413" s="329">
        <v>2.6525141357445126</v>
      </c>
      <c r="P413" s="329">
        <f>O413</f>
        <v>2.6525141357445126</v>
      </c>
      <c r="Q413" s="329">
        <f t="shared" ref="Q413" si="21">G413+I413+K413+M413+O413</f>
        <v>29.860188497037313</v>
      </c>
      <c r="R413" s="329">
        <f t="shared" ref="R413" si="22">H413+J413+L413+N413+P413</f>
        <v>76.27128467350191</v>
      </c>
    </row>
    <row r="414" spans="1:18" x14ac:dyDescent="0.25">
      <c r="A414" s="297" t="s">
        <v>600</v>
      </c>
      <c r="B414" s="286" t="s">
        <v>1051</v>
      </c>
      <c r="C414" s="296" t="s">
        <v>750</v>
      </c>
      <c r="D414" s="306"/>
      <c r="E414" s="338"/>
      <c r="F414" s="329"/>
      <c r="G414" s="329"/>
      <c r="H414" s="306"/>
      <c r="I414" s="329"/>
      <c r="J414" s="329"/>
      <c r="K414" s="329"/>
      <c r="L414" s="329"/>
      <c r="M414" s="329"/>
      <c r="N414" s="329"/>
      <c r="O414" s="329"/>
      <c r="P414" s="329"/>
      <c r="Q414" s="329"/>
      <c r="R414" s="329"/>
    </row>
    <row r="415" spans="1:18" x14ac:dyDescent="0.25">
      <c r="A415" s="297" t="s">
        <v>601</v>
      </c>
      <c r="B415" s="286" t="s">
        <v>749</v>
      </c>
      <c r="C415" s="296" t="s">
        <v>750</v>
      </c>
      <c r="D415" s="306"/>
      <c r="E415" s="338"/>
      <c r="F415" s="329"/>
      <c r="G415" s="329"/>
      <c r="H415" s="306"/>
      <c r="I415" s="329"/>
      <c r="J415" s="329"/>
      <c r="K415" s="329"/>
      <c r="L415" s="329"/>
      <c r="M415" s="329"/>
      <c r="N415" s="329"/>
      <c r="O415" s="329"/>
      <c r="P415" s="329"/>
      <c r="Q415" s="329"/>
      <c r="R415" s="329"/>
    </row>
    <row r="416" spans="1:18" x14ac:dyDescent="0.25">
      <c r="A416" s="297" t="s">
        <v>602</v>
      </c>
      <c r="B416" s="286" t="s">
        <v>1058</v>
      </c>
      <c r="C416" s="296" t="s">
        <v>750</v>
      </c>
      <c r="D416" s="306"/>
      <c r="E416" s="338"/>
      <c r="F416" s="329"/>
      <c r="G416" s="329"/>
      <c r="H416" s="306"/>
      <c r="I416" s="329"/>
      <c r="J416" s="329"/>
      <c r="K416" s="329"/>
      <c r="L416" s="329"/>
      <c r="M416" s="329"/>
      <c r="N416" s="329"/>
      <c r="O416" s="329"/>
      <c r="P416" s="329"/>
      <c r="Q416" s="329"/>
      <c r="R416" s="329"/>
    </row>
    <row r="417" spans="1:18" ht="31.5" x14ac:dyDescent="0.25">
      <c r="A417" s="297" t="s">
        <v>618</v>
      </c>
      <c r="B417" s="286" t="s">
        <v>1034</v>
      </c>
      <c r="C417" s="296" t="s">
        <v>750</v>
      </c>
      <c r="D417" s="306"/>
      <c r="E417" s="338"/>
      <c r="F417" s="329"/>
      <c r="G417" s="329"/>
      <c r="H417" s="306"/>
      <c r="I417" s="329"/>
      <c r="J417" s="329"/>
      <c r="K417" s="329"/>
      <c r="L417" s="329"/>
      <c r="M417" s="329"/>
      <c r="N417" s="329"/>
      <c r="O417" s="329"/>
      <c r="P417" s="329"/>
      <c r="Q417" s="329"/>
      <c r="R417" s="329"/>
    </row>
    <row r="418" spans="1:18" x14ac:dyDescent="0.25">
      <c r="A418" s="297" t="s">
        <v>972</v>
      </c>
      <c r="B418" s="287" t="s">
        <v>644</v>
      </c>
      <c r="C418" s="296" t="s">
        <v>750</v>
      </c>
      <c r="D418" s="306"/>
      <c r="E418" s="338"/>
      <c r="F418" s="329"/>
      <c r="G418" s="329"/>
      <c r="H418" s="329"/>
      <c r="I418" s="329"/>
      <c r="J418" s="329"/>
      <c r="K418" s="329"/>
      <c r="L418" s="329"/>
      <c r="M418" s="329"/>
      <c r="N418" s="329"/>
      <c r="O418" s="329"/>
      <c r="P418" s="329"/>
      <c r="Q418" s="329"/>
      <c r="R418" s="329"/>
    </row>
    <row r="419" spans="1:18" x14ac:dyDescent="0.25">
      <c r="A419" s="297" t="s">
        <v>973</v>
      </c>
      <c r="B419" s="339" t="s">
        <v>632</v>
      </c>
      <c r="C419" s="296" t="s">
        <v>750</v>
      </c>
      <c r="D419" s="306"/>
      <c r="E419" s="338"/>
      <c r="F419" s="329"/>
      <c r="G419" s="329"/>
      <c r="H419" s="329"/>
      <c r="I419" s="329"/>
      <c r="J419" s="329"/>
      <c r="K419" s="329"/>
      <c r="L419" s="329"/>
      <c r="M419" s="329"/>
      <c r="N419" s="329"/>
      <c r="O419" s="329"/>
      <c r="P419" s="329"/>
      <c r="Q419" s="329"/>
      <c r="R419" s="329"/>
    </row>
    <row r="420" spans="1:18" x14ac:dyDescent="0.25">
      <c r="A420" s="297" t="s">
        <v>214</v>
      </c>
      <c r="B420" s="141" t="s">
        <v>1003</v>
      </c>
      <c r="C420" s="296" t="s">
        <v>750</v>
      </c>
      <c r="D420" s="306"/>
      <c r="E420" s="337"/>
      <c r="F420" s="329"/>
      <c r="G420" s="329"/>
      <c r="H420" s="329"/>
      <c r="I420" s="329"/>
      <c r="J420" s="329"/>
      <c r="K420" s="329"/>
      <c r="L420" s="329"/>
      <c r="M420" s="329"/>
      <c r="N420" s="329"/>
      <c r="O420" s="329"/>
      <c r="P420" s="329"/>
      <c r="Q420" s="329"/>
      <c r="R420" s="329"/>
    </row>
    <row r="421" spans="1:18" x14ac:dyDescent="0.25">
      <c r="A421" s="297" t="s">
        <v>216</v>
      </c>
      <c r="B421" s="141" t="s">
        <v>791</v>
      </c>
      <c r="C421" s="296" t="s">
        <v>750</v>
      </c>
      <c r="D421" s="306"/>
      <c r="E421" s="337"/>
      <c r="F421" s="329"/>
      <c r="G421" s="329"/>
      <c r="H421" s="329"/>
      <c r="I421" s="329"/>
      <c r="J421" s="329"/>
      <c r="K421" s="329"/>
      <c r="L421" s="329"/>
      <c r="M421" s="329"/>
      <c r="N421" s="329"/>
      <c r="O421" s="329"/>
      <c r="P421" s="329"/>
      <c r="Q421" s="329"/>
      <c r="R421" s="329"/>
    </row>
    <row r="422" spans="1:18" x14ac:dyDescent="0.25">
      <c r="A422" s="297" t="s">
        <v>622</v>
      </c>
      <c r="B422" s="286" t="s">
        <v>746</v>
      </c>
      <c r="C422" s="296" t="s">
        <v>750</v>
      </c>
      <c r="D422" s="306"/>
      <c r="E422" s="337"/>
      <c r="F422" s="329"/>
      <c r="G422" s="329"/>
      <c r="H422" s="329"/>
      <c r="I422" s="329"/>
      <c r="J422" s="329"/>
      <c r="K422" s="329"/>
      <c r="L422" s="329"/>
      <c r="M422" s="329"/>
      <c r="N422" s="329"/>
      <c r="O422" s="329"/>
      <c r="P422" s="329"/>
      <c r="Q422" s="329"/>
      <c r="R422" s="329"/>
    </row>
    <row r="423" spans="1:18" ht="31.5" x14ac:dyDescent="0.25">
      <c r="A423" s="297" t="s">
        <v>921</v>
      </c>
      <c r="B423" s="286" t="s">
        <v>899</v>
      </c>
      <c r="C423" s="296" t="s">
        <v>750</v>
      </c>
      <c r="D423" s="306"/>
      <c r="E423" s="337"/>
      <c r="F423" s="329"/>
      <c r="G423" s="329"/>
      <c r="H423" s="329"/>
      <c r="I423" s="329"/>
      <c r="J423" s="329"/>
      <c r="K423" s="329"/>
      <c r="L423" s="329"/>
      <c r="M423" s="329"/>
      <c r="N423" s="329"/>
      <c r="O423" s="329"/>
      <c r="P423" s="329"/>
      <c r="Q423" s="329"/>
      <c r="R423" s="329"/>
    </row>
    <row r="424" spans="1:18" ht="31.5" x14ac:dyDescent="0.25">
      <c r="A424" s="297" t="s">
        <v>922</v>
      </c>
      <c r="B424" s="286" t="s">
        <v>900</v>
      </c>
      <c r="C424" s="296" t="s">
        <v>750</v>
      </c>
      <c r="D424" s="306"/>
      <c r="E424" s="337"/>
      <c r="F424" s="329"/>
      <c r="G424" s="329"/>
      <c r="H424" s="329"/>
      <c r="I424" s="329"/>
      <c r="J424" s="329"/>
      <c r="K424" s="329"/>
      <c r="L424" s="329"/>
      <c r="M424" s="329"/>
      <c r="N424" s="329"/>
      <c r="O424" s="329"/>
      <c r="P424" s="329"/>
      <c r="Q424" s="329"/>
      <c r="R424" s="329"/>
    </row>
    <row r="425" spans="1:18" ht="31.5" x14ac:dyDescent="0.25">
      <c r="A425" s="297" t="s">
        <v>1091</v>
      </c>
      <c r="B425" s="286" t="s">
        <v>885</v>
      </c>
      <c r="C425" s="296" t="s">
        <v>750</v>
      </c>
      <c r="D425" s="306"/>
      <c r="E425" s="337"/>
      <c r="F425" s="329"/>
      <c r="G425" s="329"/>
      <c r="H425" s="329"/>
      <c r="I425" s="329"/>
      <c r="J425" s="329"/>
      <c r="K425" s="329"/>
      <c r="L425" s="329"/>
      <c r="M425" s="329"/>
      <c r="N425" s="329"/>
      <c r="O425" s="329"/>
      <c r="P425" s="329"/>
      <c r="Q425" s="329"/>
      <c r="R425" s="329"/>
    </row>
    <row r="426" spans="1:18" x14ac:dyDescent="0.25">
      <c r="A426" s="297" t="s">
        <v>623</v>
      </c>
      <c r="B426" s="286" t="s">
        <v>1057</v>
      </c>
      <c r="C426" s="296" t="s">
        <v>750</v>
      </c>
      <c r="D426" s="306"/>
      <c r="E426" s="337"/>
      <c r="F426" s="329"/>
      <c r="G426" s="329"/>
      <c r="H426" s="329"/>
      <c r="I426" s="329"/>
      <c r="J426" s="329"/>
      <c r="K426" s="329"/>
      <c r="L426" s="329"/>
      <c r="M426" s="329"/>
      <c r="N426" s="329"/>
      <c r="O426" s="329"/>
      <c r="P426" s="329"/>
      <c r="Q426" s="329"/>
      <c r="R426" s="329"/>
    </row>
    <row r="427" spans="1:18" x14ac:dyDescent="0.25">
      <c r="A427" s="297" t="s">
        <v>624</v>
      </c>
      <c r="B427" s="286" t="s">
        <v>747</v>
      </c>
      <c r="C427" s="296" t="s">
        <v>750</v>
      </c>
      <c r="D427" s="306"/>
      <c r="E427" s="337"/>
      <c r="F427" s="329"/>
      <c r="G427" s="329"/>
      <c r="H427" s="329"/>
      <c r="I427" s="329"/>
      <c r="J427" s="329"/>
      <c r="K427" s="329"/>
      <c r="L427" s="329"/>
      <c r="M427" s="329"/>
      <c r="N427" s="329"/>
      <c r="O427" s="329"/>
      <c r="P427" s="329"/>
      <c r="Q427" s="329"/>
      <c r="R427" s="329"/>
    </row>
    <row r="428" spans="1:18" x14ac:dyDescent="0.25">
      <c r="A428" s="297" t="s">
        <v>625</v>
      </c>
      <c r="B428" s="286" t="s">
        <v>1051</v>
      </c>
      <c r="C428" s="296" t="s">
        <v>750</v>
      </c>
      <c r="D428" s="306"/>
      <c r="E428" s="337"/>
      <c r="F428" s="329"/>
      <c r="G428" s="329"/>
      <c r="H428" s="329"/>
      <c r="I428" s="329"/>
      <c r="J428" s="329"/>
      <c r="K428" s="329"/>
      <c r="L428" s="329"/>
      <c r="M428" s="329"/>
      <c r="N428" s="329"/>
      <c r="O428" s="329"/>
      <c r="P428" s="329"/>
      <c r="Q428" s="329"/>
      <c r="R428" s="329"/>
    </row>
    <row r="429" spans="1:18" x14ac:dyDescent="0.25">
      <c r="A429" s="297" t="s">
        <v>626</v>
      </c>
      <c r="B429" s="286" t="s">
        <v>749</v>
      </c>
      <c r="C429" s="296" t="s">
        <v>750</v>
      </c>
      <c r="D429" s="306"/>
      <c r="E429" s="337"/>
      <c r="F429" s="329"/>
      <c r="G429" s="329"/>
      <c r="H429" s="329"/>
      <c r="I429" s="329"/>
      <c r="J429" s="329"/>
      <c r="K429" s="329"/>
      <c r="L429" s="329"/>
      <c r="M429" s="329"/>
      <c r="N429" s="329"/>
      <c r="O429" s="329"/>
      <c r="P429" s="329"/>
      <c r="Q429" s="329"/>
      <c r="R429" s="329"/>
    </row>
    <row r="430" spans="1:18" x14ac:dyDescent="0.25">
      <c r="A430" s="297" t="s">
        <v>627</v>
      </c>
      <c r="B430" s="286" t="s">
        <v>1058</v>
      </c>
      <c r="C430" s="296" t="s">
        <v>750</v>
      </c>
      <c r="D430" s="306"/>
      <c r="E430" s="337"/>
      <c r="F430" s="329"/>
      <c r="G430" s="329"/>
      <c r="H430" s="329"/>
      <c r="I430" s="329"/>
      <c r="J430" s="329"/>
      <c r="K430" s="329"/>
      <c r="L430" s="329"/>
      <c r="M430" s="329"/>
      <c r="N430" s="329"/>
      <c r="O430" s="329"/>
      <c r="P430" s="329"/>
      <c r="Q430" s="329"/>
      <c r="R430" s="329"/>
    </row>
    <row r="431" spans="1:18" ht="31.5" x14ac:dyDescent="0.25">
      <c r="A431" s="297" t="s">
        <v>628</v>
      </c>
      <c r="B431" s="286" t="s">
        <v>1034</v>
      </c>
      <c r="C431" s="296" t="s">
        <v>750</v>
      </c>
      <c r="D431" s="306"/>
      <c r="E431" s="337"/>
      <c r="F431" s="329"/>
      <c r="G431" s="329"/>
      <c r="H431" s="329"/>
      <c r="I431" s="329"/>
      <c r="J431" s="329"/>
      <c r="K431" s="329"/>
      <c r="L431" s="329"/>
      <c r="M431" s="329"/>
      <c r="N431" s="329"/>
      <c r="O431" s="329"/>
      <c r="P431" s="329"/>
      <c r="Q431" s="329"/>
      <c r="R431" s="329"/>
    </row>
    <row r="432" spans="1:18" x14ac:dyDescent="0.25">
      <c r="A432" s="297" t="s">
        <v>974</v>
      </c>
      <c r="B432" s="339" t="s">
        <v>644</v>
      </c>
      <c r="C432" s="296" t="s">
        <v>750</v>
      </c>
      <c r="D432" s="306"/>
      <c r="E432" s="337"/>
      <c r="F432" s="329"/>
      <c r="G432" s="329"/>
      <c r="H432" s="329"/>
      <c r="I432" s="329"/>
      <c r="J432" s="329"/>
      <c r="K432" s="329"/>
      <c r="L432" s="329"/>
      <c r="M432" s="329"/>
      <c r="N432" s="329"/>
      <c r="O432" s="329"/>
      <c r="P432" s="329"/>
      <c r="Q432" s="329"/>
      <c r="R432" s="329"/>
    </row>
    <row r="433" spans="1:18" x14ac:dyDescent="0.25">
      <c r="A433" s="297" t="s">
        <v>975</v>
      </c>
      <c r="B433" s="339" t="s">
        <v>632</v>
      </c>
      <c r="C433" s="296" t="s">
        <v>750</v>
      </c>
      <c r="D433" s="306"/>
      <c r="E433" s="337"/>
      <c r="F433" s="329"/>
      <c r="G433" s="329"/>
      <c r="H433" s="329"/>
      <c r="I433" s="329"/>
      <c r="J433" s="329"/>
      <c r="K433" s="329"/>
      <c r="L433" s="329"/>
      <c r="M433" s="329"/>
      <c r="N433" s="329"/>
      <c r="O433" s="329"/>
      <c r="P433" s="329"/>
      <c r="Q433" s="329"/>
      <c r="R433" s="329"/>
    </row>
    <row r="434" spans="1:18" x14ac:dyDescent="0.25">
      <c r="A434" s="297" t="s">
        <v>21</v>
      </c>
      <c r="B434" s="285" t="s">
        <v>1129</v>
      </c>
      <c r="C434" s="296" t="s">
        <v>750</v>
      </c>
      <c r="D434" s="306"/>
      <c r="E434" s="337"/>
      <c r="F434" s="329"/>
      <c r="G434" s="329"/>
      <c r="H434" s="329"/>
      <c r="I434" s="329"/>
      <c r="J434" s="329"/>
      <c r="K434" s="329"/>
      <c r="L434" s="329"/>
      <c r="M434" s="329"/>
      <c r="N434" s="329"/>
      <c r="O434" s="329"/>
      <c r="P434" s="329"/>
      <c r="Q434" s="329"/>
      <c r="R434" s="329"/>
    </row>
    <row r="435" spans="1:18" x14ac:dyDescent="0.25">
      <c r="A435" s="297" t="s">
        <v>37</v>
      </c>
      <c r="B435" s="285" t="s">
        <v>325</v>
      </c>
      <c r="C435" s="296" t="s">
        <v>750</v>
      </c>
      <c r="D435" s="306"/>
      <c r="E435" s="337"/>
      <c r="F435" s="329"/>
      <c r="G435" s="329"/>
      <c r="H435" s="329"/>
      <c r="I435" s="329"/>
      <c r="J435" s="329"/>
      <c r="K435" s="329"/>
      <c r="L435" s="329"/>
      <c r="M435" s="329"/>
      <c r="N435" s="329"/>
      <c r="O435" s="329"/>
      <c r="P435" s="329"/>
      <c r="Q435" s="329"/>
      <c r="R435" s="329"/>
    </row>
    <row r="436" spans="1:18" x14ac:dyDescent="0.25">
      <c r="A436" s="297" t="s">
        <v>71</v>
      </c>
      <c r="B436" s="340" t="s">
        <v>911</v>
      </c>
      <c r="C436" s="296" t="s">
        <v>750</v>
      </c>
      <c r="D436" s="306"/>
      <c r="E436" s="337"/>
      <c r="F436" s="329"/>
      <c r="G436" s="329"/>
      <c r="H436" s="329"/>
      <c r="I436" s="329"/>
      <c r="J436" s="329"/>
      <c r="K436" s="329"/>
      <c r="L436" s="329"/>
      <c r="M436" s="329"/>
      <c r="N436" s="329"/>
      <c r="O436" s="329"/>
      <c r="P436" s="329"/>
      <c r="Q436" s="329"/>
      <c r="R436" s="329"/>
    </row>
    <row r="437" spans="1:18" x14ac:dyDescent="0.25">
      <c r="A437" s="297" t="s">
        <v>619</v>
      </c>
      <c r="B437" s="340" t="s">
        <v>620</v>
      </c>
      <c r="C437" s="296" t="s">
        <v>750</v>
      </c>
      <c r="D437" s="306"/>
      <c r="E437" s="337"/>
      <c r="F437" s="329"/>
      <c r="G437" s="329"/>
      <c r="H437" s="329"/>
      <c r="I437" s="329"/>
      <c r="J437" s="329"/>
      <c r="K437" s="329"/>
      <c r="L437" s="329"/>
      <c r="M437" s="329"/>
      <c r="N437" s="329"/>
      <c r="O437" s="329"/>
      <c r="P437" s="329"/>
      <c r="Q437" s="329"/>
      <c r="R437" s="329"/>
    </row>
    <row r="438" spans="1:18" ht="18" customHeight="1" x14ac:dyDescent="0.25">
      <c r="A438" s="297" t="s">
        <v>1112</v>
      </c>
      <c r="B438" s="340" t="s">
        <v>1130</v>
      </c>
      <c r="C438" s="296" t="s">
        <v>750</v>
      </c>
      <c r="D438" s="306"/>
      <c r="E438" s="337"/>
      <c r="F438" s="329"/>
      <c r="G438" s="329"/>
      <c r="H438" s="329"/>
      <c r="I438" s="329"/>
      <c r="J438" s="329"/>
      <c r="K438" s="329"/>
      <c r="L438" s="329"/>
      <c r="M438" s="329"/>
      <c r="N438" s="329"/>
      <c r="O438" s="329"/>
      <c r="P438" s="329"/>
      <c r="Q438" s="329"/>
      <c r="R438" s="329"/>
    </row>
    <row r="439" spans="1:18" x14ac:dyDescent="0.25">
      <c r="A439" s="297" t="s">
        <v>1113</v>
      </c>
      <c r="B439" s="340" t="s">
        <v>1114</v>
      </c>
      <c r="C439" s="296" t="s">
        <v>750</v>
      </c>
      <c r="D439" s="306"/>
      <c r="E439" s="337"/>
      <c r="F439" s="329"/>
      <c r="G439" s="329"/>
      <c r="H439" s="329"/>
      <c r="I439" s="329"/>
      <c r="J439" s="329"/>
      <c r="K439" s="329"/>
      <c r="L439" s="329"/>
      <c r="M439" s="329"/>
      <c r="N439" s="329"/>
      <c r="O439" s="329"/>
      <c r="P439" s="329"/>
      <c r="Q439" s="329"/>
      <c r="R439" s="329"/>
    </row>
    <row r="440" spans="1:18" x14ac:dyDescent="0.25">
      <c r="A440" s="297" t="s">
        <v>19</v>
      </c>
      <c r="B440" s="153" t="s">
        <v>221</v>
      </c>
      <c r="C440" s="296" t="s">
        <v>750</v>
      </c>
      <c r="D440" s="306"/>
      <c r="E440" s="337"/>
      <c r="F440" s="329"/>
      <c r="G440" s="329"/>
      <c r="H440" s="329"/>
      <c r="I440" s="329"/>
      <c r="J440" s="329"/>
      <c r="K440" s="329"/>
      <c r="L440" s="329"/>
      <c r="M440" s="329"/>
      <c r="N440" s="329"/>
      <c r="O440" s="329"/>
      <c r="P440" s="329"/>
      <c r="Q440" s="329"/>
      <c r="R440" s="329"/>
    </row>
    <row r="441" spans="1:18" x14ac:dyDescent="0.25">
      <c r="A441" s="297" t="s">
        <v>23</v>
      </c>
      <c r="B441" s="285" t="s">
        <v>222</v>
      </c>
      <c r="C441" s="296" t="s">
        <v>750</v>
      </c>
      <c r="D441" s="306"/>
      <c r="E441" s="337"/>
      <c r="F441" s="329"/>
      <c r="G441" s="329"/>
      <c r="H441" s="329"/>
      <c r="I441" s="329"/>
      <c r="J441" s="329"/>
      <c r="K441" s="329"/>
      <c r="L441" s="329"/>
      <c r="M441" s="329"/>
      <c r="N441" s="329"/>
      <c r="O441" s="329"/>
      <c r="P441" s="329"/>
      <c r="Q441" s="329"/>
      <c r="R441" s="329"/>
    </row>
    <row r="442" spans="1:18" x14ac:dyDescent="0.25">
      <c r="A442" s="297" t="s">
        <v>24</v>
      </c>
      <c r="B442" s="285" t="s">
        <v>223</v>
      </c>
      <c r="C442" s="296" t="s">
        <v>750</v>
      </c>
      <c r="D442" s="306"/>
      <c r="E442" s="337"/>
      <c r="F442" s="329"/>
      <c r="G442" s="329"/>
      <c r="H442" s="329"/>
      <c r="I442" s="329"/>
      <c r="J442" s="329"/>
      <c r="K442" s="329"/>
      <c r="L442" s="329"/>
      <c r="M442" s="329"/>
      <c r="N442" s="329"/>
      <c r="O442" s="329"/>
      <c r="P442" s="329"/>
      <c r="Q442" s="329"/>
      <c r="R442" s="329"/>
    </row>
    <row r="443" spans="1:18" x14ac:dyDescent="0.25">
      <c r="A443" s="297" t="s">
        <v>30</v>
      </c>
      <c r="B443" s="285" t="s">
        <v>1141</v>
      </c>
      <c r="C443" s="296" t="s">
        <v>750</v>
      </c>
      <c r="D443" s="306"/>
      <c r="E443" s="337"/>
      <c r="F443" s="329"/>
      <c r="G443" s="329"/>
      <c r="H443" s="329"/>
      <c r="I443" s="329"/>
      <c r="J443" s="329"/>
      <c r="K443" s="329"/>
      <c r="L443" s="329"/>
      <c r="M443" s="329"/>
      <c r="N443" s="329"/>
      <c r="O443" s="329"/>
      <c r="P443" s="329"/>
      <c r="Q443" s="329"/>
      <c r="R443" s="329"/>
    </row>
    <row r="444" spans="1:18" x14ac:dyDescent="0.25">
      <c r="A444" s="297" t="s">
        <v>38</v>
      </c>
      <c r="B444" s="285" t="s">
        <v>224</v>
      </c>
      <c r="C444" s="296" t="s">
        <v>750</v>
      </c>
      <c r="D444" s="306"/>
      <c r="E444" s="337"/>
      <c r="F444" s="329"/>
      <c r="G444" s="329"/>
      <c r="H444" s="329"/>
      <c r="I444" s="329"/>
      <c r="J444" s="329"/>
      <c r="K444" s="329"/>
      <c r="L444" s="329"/>
      <c r="M444" s="329"/>
      <c r="N444" s="329"/>
      <c r="O444" s="329"/>
      <c r="P444" s="329"/>
      <c r="Q444" s="329"/>
      <c r="R444" s="329"/>
    </row>
    <row r="445" spans="1:18" x14ac:dyDescent="0.25">
      <c r="A445" s="297" t="s">
        <v>39</v>
      </c>
      <c r="B445" s="285" t="s">
        <v>225</v>
      </c>
      <c r="C445" s="296" t="s">
        <v>750</v>
      </c>
      <c r="D445" s="306"/>
      <c r="E445" s="337"/>
      <c r="F445" s="329"/>
      <c r="G445" s="329"/>
      <c r="H445" s="329"/>
      <c r="I445" s="329"/>
      <c r="J445" s="329"/>
      <c r="K445" s="329"/>
      <c r="L445" s="329"/>
      <c r="M445" s="329"/>
      <c r="N445" s="329"/>
      <c r="O445" s="329"/>
      <c r="P445" s="329"/>
      <c r="Q445" s="329"/>
      <c r="R445" s="329"/>
    </row>
    <row r="446" spans="1:18" x14ac:dyDescent="0.25">
      <c r="A446" s="297" t="s">
        <v>113</v>
      </c>
      <c r="B446" s="141" t="s">
        <v>621</v>
      </c>
      <c r="C446" s="296" t="s">
        <v>750</v>
      </c>
      <c r="D446" s="306"/>
      <c r="E446" s="337"/>
      <c r="F446" s="329"/>
      <c r="G446" s="329"/>
      <c r="H446" s="329"/>
      <c r="I446" s="329"/>
      <c r="J446" s="329"/>
      <c r="K446" s="329"/>
      <c r="L446" s="329"/>
      <c r="M446" s="329"/>
      <c r="N446" s="329"/>
      <c r="O446" s="329"/>
      <c r="P446" s="329"/>
      <c r="Q446" s="329"/>
      <c r="R446" s="329"/>
    </row>
    <row r="447" spans="1:18" ht="31.5" x14ac:dyDescent="0.25">
      <c r="A447" s="297" t="s">
        <v>741</v>
      </c>
      <c r="B447" s="286" t="s">
        <v>732</v>
      </c>
      <c r="C447" s="296" t="s">
        <v>750</v>
      </c>
      <c r="D447" s="306"/>
      <c r="E447" s="338"/>
      <c r="F447" s="329"/>
      <c r="G447" s="329"/>
      <c r="H447" s="329"/>
      <c r="I447" s="329"/>
      <c r="J447" s="329"/>
      <c r="K447" s="329"/>
      <c r="L447" s="329"/>
      <c r="M447" s="329"/>
      <c r="N447" s="329"/>
      <c r="O447" s="329"/>
      <c r="P447" s="329"/>
      <c r="Q447" s="329"/>
      <c r="R447" s="329"/>
    </row>
    <row r="448" spans="1:18" x14ac:dyDescent="0.25">
      <c r="A448" s="297" t="s">
        <v>795</v>
      </c>
      <c r="B448" s="141" t="s">
        <v>740</v>
      </c>
      <c r="C448" s="296" t="s">
        <v>750</v>
      </c>
      <c r="D448" s="306"/>
      <c r="E448" s="338"/>
      <c r="F448" s="329"/>
      <c r="G448" s="329"/>
      <c r="H448" s="329"/>
      <c r="I448" s="329"/>
      <c r="J448" s="329"/>
      <c r="K448" s="329"/>
      <c r="L448" s="329"/>
      <c r="M448" s="329"/>
      <c r="N448" s="329"/>
      <c r="O448" s="329"/>
      <c r="P448" s="329"/>
      <c r="Q448" s="329"/>
      <c r="R448" s="329"/>
    </row>
    <row r="449" spans="1:18" ht="31.5" x14ac:dyDescent="0.25">
      <c r="A449" s="297" t="s">
        <v>796</v>
      </c>
      <c r="B449" s="286" t="s">
        <v>742</v>
      </c>
      <c r="C449" s="296" t="s">
        <v>750</v>
      </c>
      <c r="D449" s="306"/>
      <c r="E449" s="338"/>
      <c r="F449" s="329"/>
      <c r="G449" s="329"/>
      <c r="H449" s="329"/>
      <c r="I449" s="329"/>
      <c r="J449" s="329"/>
      <c r="K449" s="329"/>
      <c r="L449" s="329"/>
      <c r="M449" s="329"/>
      <c r="N449" s="329"/>
      <c r="O449" s="329"/>
      <c r="P449" s="329"/>
      <c r="Q449" s="329"/>
      <c r="R449" s="329"/>
    </row>
    <row r="450" spans="1:18" x14ac:dyDescent="0.25">
      <c r="A450" s="297" t="s">
        <v>40</v>
      </c>
      <c r="B450" s="285" t="s">
        <v>231</v>
      </c>
      <c r="C450" s="296" t="s">
        <v>750</v>
      </c>
      <c r="D450" s="306"/>
      <c r="E450" s="337"/>
      <c r="F450" s="329"/>
      <c r="G450" s="329"/>
      <c r="H450" s="329"/>
      <c r="I450" s="329"/>
      <c r="J450" s="329"/>
      <c r="K450" s="329"/>
      <c r="L450" s="329"/>
      <c r="M450" s="329"/>
      <c r="N450" s="329"/>
      <c r="O450" s="329"/>
      <c r="P450" s="329"/>
      <c r="Q450" s="329"/>
      <c r="R450" s="329"/>
    </row>
    <row r="451" spans="1:18" x14ac:dyDescent="0.25">
      <c r="A451" s="297" t="s">
        <v>41</v>
      </c>
      <c r="B451" s="285" t="s">
        <v>232</v>
      </c>
      <c r="C451" s="296" t="s">
        <v>750</v>
      </c>
      <c r="D451" s="306"/>
      <c r="E451" s="337"/>
      <c r="F451" s="329"/>
      <c r="G451" s="329"/>
      <c r="H451" s="329"/>
      <c r="I451" s="329"/>
      <c r="J451" s="329"/>
      <c r="K451" s="329"/>
      <c r="L451" s="329"/>
      <c r="M451" s="329"/>
      <c r="N451" s="329"/>
      <c r="O451" s="329"/>
      <c r="P451" s="329"/>
      <c r="Q451" s="329"/>
      <c r="R451" s="329"/>
    </row>
    <row r="452" spans="1:18" x14ac:dyDescent="0.25">
      <c r="A452" s="297" t="s">
        <v>26</v>
      </c>
      <c r="B452" s="293" t="s">
        <v>865</v>
      </c>
      <c r="C452" s="341" t="s">
        <v>286</v>
      </c>
      <c r="D452" s="328" t="s">
        <v>590</v>
      </c>
      <c r="E452" s="328" t="s">
        <v>590</v>
      </c>
      <c r="F452" s="328" t="s">
        <v>590</v>
      </c>
      <c r="G452" s="328" t="s">
        <v>590</v>
      </c>
      <c r="H452" s="328" t="s">
        <v>590</v>
      </c>
      <c r="I452" s="328" t="s">
        <v>590</v>
      </c>
      <c r="J452" s="328" t="s">
        <v>590</v>
      </c>
      <c r="K452" s="328" t="s">
        <v>590</v>
      </c>
      <c r="L452" s="328" t="s">
        <v>590</v>
      </c>
      <c r="M452" s="328" t="s">
        <v>590</v>
      </c>
      <c r="N452" s="328" t="s">
        <v>590</v>
      </c>
      <c r="O452" s="328" t="s">
        <v>590</v>
      </c>
      <c r="P452" s="328" t="s">
        <v>590</v>
      </c>
      <c r="Q452" s="328" t="s">
        <v>590</v>
      </c>
      <c r="R452" s="328" t="s">
        <v>590</v>
      </c>
    </row>
    <row r="453" spans="1:18" ht="51.75" customHeight="1" x14ac:dyDescent="0.25">
      <c r="A453" s="342" t="s">
        <v>831</v>
      </c>
      <c r="B453" s="285" t="s">
        <v>1118</v>
      </c>
      <c r="C453" s="296" t="s">
        <v>750</v>
      </c>
      <c r="D453" s="306">
        <f>D456</f>
        <v>1.5118870799999999</v>
      </c>
      <c r="E453" s="306">
        <f t="shared" ref="E453:P453" si="23">E456</f>
        <v>5.18748217</v>
      </c>
      <c r="F453" s="306">
        <f t="shared" si="23"/>
        <v>6.7606799999999998</v>
      </c>
      <c r="G453" s="306">
        <f t="shared" si="23"/>
        <v>4.9075021699999999</v>
      </c>
      <c r="H453" s="306">
        <f t="shared" si="23"/>
        <v>21.874953115</v>
      </c>
      <c r="I453" s="306">
        <f t="shared" si="23"/>
        <v>13.182130000000001</v>
      </c>
      <c r="J453" s="306">
        <f t="shared" si="23"/>
        <v>0</v>
      </c>
      <c r="K453" s="306">
        <f t="shared" si="23"/>
        <v>8.96556</v>
      </c>
      <c r="L453" s="306">
        <f t="shared" si="23"/>
        <v>0</v>
      </c>
      <c r="M453" s="306">
        <f t="shared" si="23"/>
        <v>8.96556</v>
      </c>
      <c r="N453" s="306">
        <f t="shared" si="23"/>
        <v>0</v>
      </c>
      <c r="O453" s="306">
        <f t="shared" si="23"/>
        <v>8.96556</v>
      </c>
      <c r="P453" s="306">
        <f t="shared" si="23"/>
        <v>0</v>
      </c>
      <c r="Q453" s="329">
        <f>G453+I453+K453+M453+O453</f>
        <v>44.986312170000005</v>
      </c>
      <c r="R453" s="329">
        <f>H453+J453+L453+N453+P453</f>
        <v>21.874953115</v>
      </c>
    </row>
    <row r="454" spans="1:18" x14ac:dyDescent="0.25">
      <c r="A454" s="342" t="s">
        <v>832</v>
      </c>
      <c r="B454" s="141" t="s">
        <v>912</v>
      </c>
      <c r="C454" s="296" t="s">
        <v>750</v>
      </c>
      <c r="D454" s="306"/>
      <c r="E454" s="329"/>
      <c r="F454" s="306"/>
      <c r="G454" s="306"/>
      <c r="H454" s="306"/>
      <c r="I454" s="306"/>
      <c r="J454" s="306"/>
      <c r="K454" s="306"/>
      <c r="L454" s="306"/>
      <c r="M454" s="306"/>
      <c r="N454" s="306"/>
      <c r="O454" s="306"/>
      <c r="P454" s="306"/>
      <c r="Q454" s="306"/>
      <c r="R454" s="306"/>
    </row>
    <row r="455" spans="1:18" ht="31.5" x14ac:dyDescent="0.25">
      <c r="A455" s="342" t="s">
        <v>1115</v>
      </c>
      <c r="B455" s="286" t="s">
        <v>881</v>
      </c>
      <c r="C455" s="296" t="s">
        <v>750</v>
      </c>
      <c r="D455" s="306"/>
      <c r="E455" s="329"/>
      <c r="F455" s="306"/>
      <c r="G455" s="306"/>
      <c r="H455" s="306"/>
      <c r="I455" s="306"/>
      <c r="J455" s="306"/>
      <c r="K455" s="306"/>
      <c r="L455" s="306"/>
      <c r="M455" s="306"/>
      <c r="N455" s="306"/>
      <c r="O455" s="306"/>
      <c r="P455" s="306"/>
      <c r="Q455" s="306"/>
      <c r="R455" s="306"/>
    </row>
    <row r="456" spans="1:18" ht="94.5" x14ac:dyDescent="0.25">
      <c r="A456" s="342" t="s">
        <v>1116</v>
      </c>
      <c r="B456" s="286" t="s">
        <v>1142</v>
      </c>
      <c r="C456" s="296" t="s">
        <v>750</v>
      </c>
      <c r="D456" s="306">
        <v>1.5118870799999999</v>
      </c>
      <c r="E456" s="329">
        <v>5.18748217</v>
      </c>
      <c r="F456" s="306">
        <v>6.7606799999999998</v>
      </c>
      <c r="G456" s="306">
        <v>4.9075021699999999</v>
      </c>
      <c r="H456" s="306">
        <v>21.874953115</v>
      </c>
      <c r="I456" s="306">
        <v>13.182130000000001</v>
      </c>
      <c r="J456" s="306"/>
      <c r="K456" s="306">
        <v>8.96556</v>
      </c>
      <c r="L456" s="306"/>
      <c r="M456" s="306">
        <v>8.96556</v>
      </c>
      <c r="N456" s="306"/>
      <c r="O456" s="306">
        <v>8.96556</v>
      </c>
      <c r="P456" s="306"/>
      <c r="Q456" s="329">
        <f t="shared" ref="Q456" si="24">G456+I456+K456+M456+O456</f>
        <v>44.986312170000005</v>
      </c>
      <c r="R456" s="329">
        <f>H456+J456+L456+N456+P456</f>
        <v>21.874953115</v>
      </c>
    </row>
    <row r="457" spans="1:18" x14ac:dyDescent="0.25">
      <c r="A457" s="342" t="s">
        <v>834</v>
      </c>
      <c r="B457" s="286" t="s">
        <v>830</v>
      </c>
      <c r="C457" s="296" t="s">
        <v>750</v>
      </c>
      <c r="D457" s="306"/>
      <c r="E457" s="329"/>
      <c r="F457" s="306"/>
      <c r="G457" s="306"/>
      <c r="H457" s="306"/>
      <c r="I457" s="306"/>
      <c r="J457" s="306"/>
      <c r="K457" s="306"/>
      <c r="L457" s="306"/>
      <c r="M457" s="306"/>
      <c r="N457" s="306"/>
      <c r="O457" s="306"/>
      <c r="P457" s="306"/>
      <c r="Q457" s="306"/>
      <c r="R457" s="306"/>
    </row>
    <row r="458" spans="1:18" x14ac:dyDescent="0.25">
      <c r="A458" s="342" t="s">
        <v>1121</v>
      </c>
      <c r="B458" s="141" t="s">
        <v>1117</v>
      </c>
      <c r="C458" s="296" t="s">
        <v>750</v>
      </c>
      <c r="D458" s="306"/>
      <c r="E458" s="329"/>
      <c r="F458" s="306"/>
      <c r="G458" s="306"/>
      <c r="H458" s="306"/>
      <c r="I458" s="306"/>
      <c r="J458" s="306"/>
      <c r="K458" s="306"/>
      <c r="L458" s="306"/>
      <c r="M458" s="306"/>
      <c r="N458" s="306"/>
      <c r="O458" s="306"/>
      <c r="P458" s="306"/>
      <c r="Q458" s="306"/>
      <c r="R458" s="306"/>
    </row>
    <row r="459" spans="1:18" ht="33" customHeight="1" x14ac:dyDescent="0.25">
      <c r="A459" s="342" t="s">
        <v>46</v>
      </c>
      <c r="B459" s="285" t="s">
        <v>1148</v>
      </c>
      <c r="C459" s="341" t="s">
        <v>286</v>
      </c>
      <c r="D459" s="328" t="s">
        <v>590</v>
      </c>
      <c r="E459" s="328" t="s">
        <v>590</v>
      </c>
      <c r="F459" s="328" t="s">
        <v>590</v>
      </c>
      <c r="G459" s="328" t="s">
        <v>590</v>
      </c>
      <c r="H459" s="328" t="s">
        <v>590</v>
      </c>
      <c r="I459" s="328" t="s">
        <v>590</v>
      </c>
      <c r="J459" s="328" t="s">
        <v>590</v>
      </c>
      <c r="K459" s="328" t="s">
        <v>590</v>
      </c>
      <c r="L459" s="328" t="s">
        <v>590</v>
      </c>
      <c r="M459" s="328" t="s">
        <v>590</v>
      </c>
      <c r="N459" s="328" t="s">
        <v>590</v>
      </c>
      <c r="O459" s="328" t="s">
        <v>590</v>
      </c>
      <c r="P459" s="328" t="s">
        <v>590</v>
      </c>
      <c r="Q459" s="328" t="s">
        <v>590</v>
      </c>
      <c r="R459" s="328" t="s">
        <v>590</v>
      </c>
    </row>
    <row r="460" spans="1:18" x14ac:dyDescent="0.25">
      <c r="A460" s="342" t="s">
        <v>835</v>
      </c>
      <c r="B460" s="141" t="s">
        <v>943</v>
      </c>
      <c r="C460" s="296" t="s">
        <v>750</v>
      </c>
      <c r="D460" s="306"/>
      <c r="E460" s="329"/>
      <c r="F460" s="306"/>
      <c r="G460" s="306"/>
      <c r="H460" s="306"/>
      <c r="I460" s="306"/>
      <c r="J460" s="306"/>
      <c r="K460" s="306"/>
      <c r="L460" s="306"/>
      <c r="M460" s="306"/>
      <c r="N460" s="306"/>
      <c r="O460" s="306"/>
      <c r="P460" s="306"/>
      <c r="Q460" s="306"/>
      <c r="R460" s="306"/>
    </row>
    <row r="461" spans="1:18" x14ac:dyDescent="0.25">
      <c r="A461" s="342" t="s">
        <v>836</v>
      </c>
      <c r="B461" s="141" t="s">
        <v>944</v>
      </c>
      <c r="C461" s="296" t="s">
        <v>750</v>
      </c>
      <c r="D461" s="306"/>
      <c r="E461" s="329"/>
      <c r="F461" s="306"/>
      <c r="G461" s="306"/>
      <c r="H461" s="306"/>
      <c r="I461" s="306"/>
      <c r="J461" s="306"/>
      <c r="K461" s="306"/>
      <c r="L461" s="306"/>
      <c r="M461" s="306"/>
      <c r="N461" s="306"/>
      <c r="O461" s="306"/>
      <c r="P461" s="306"/>
      <c r="Q461" s="306"/>
      <c r="R461" s="306"/>
    </row>
    <row r="462" spans="1:18" x14ac:dyDescent="0.25">
      <c r="A462" s="342" t="s">
        <v>837</v>
      </c>
      <c r="B462" s="141" t="s">
        <v>945</v>
      </c>
      <c r="C462" s="296" t="s">
        <v>750</v>
      </c>
      <c r="D462" s="306"/>
      <c r="E462" s="329"/>
      <c r="F462" s="306"/>
      <c r="G462" s="306"/>
      <c r="H462" s="306"/>
      <c r="I462" s="306"/>
      <c r="J462" s="306"/>
      <c r="K462" s="306"/>
      <c r="L462" s="306"/>
      <c r="M462" s="306"/>
      <c r="N462" s="306"/>
      <c r="O462" s="306"/>
      <c r="P462" s="306"/>
      <c r="Q462" s="306"/>
      <c r="R462" s="306"/>
    </row>
    <row r="463" spans="1:18" ht="47.25" x14ac:dyDescent="0.25">
      <c r="A463" s="342" t="s">
        <v>751</v>
      </c>
      <c r="B463" s="285" t="s">
        <v>1140</v>
      </c>
      <c r="C463" s="296" t="s">
        <v>750</v>
      </c>
      <c r="D463" s="306"/>
      <c r="E463" s="329"/>
      <c r="F463" s="306"/>
      <c r="G463" s="306"/>
      <c r="H463" s="306"/>
      <c r="I463" s="306"/>
      <c r="J463" s="306"/>
      <c r="K463" s="306"/>
      <c r="L463" s="306"/>
      <c r="M463" s="306"/>
      <c r="N463" s="306"/>
      <c r="O463" s="306"/>
      <c r="P463" s="306"/>
      <c r="Q463" s="306"/>
      <c r="R463" s="306"/>
    </row>
  </sheetData>
  <autoFilter ref="A16:R463" xr:uid="{00000000-0009-0000-0000-000003000000}"/>
  <mergeCells count="31">
    <mergeCell ref="A325:R325"/>
    <mergeCell ref="C14:C15"/>
    <mergeCell ref="A14:A15"/>
    <mergeCell ref="B14:B15"/>
    <mergeCell ref="I14:J14"/>
    <mergeCell ref="K14:L14"/>
    <mergeCell ref="M14:N14"/>
    <mergeCell ref="O14:P14"/>
    <mergeCell ref="A1:R2"/>
    <mergeCell ref="A13:R13"/>
    <mergeCell ref="Q14:R14"/>
    <mergeCell ref="A17:R17"/>
    <mergeCell ref="A172:R172"/>
    <mergeCell ref="A4:R4"/>
    <mergeCell ref="A5:R5"/>
    <mergeCell ref="A6:R6"/>
    <mergeCell ref="A7:R7"/>
    <mergeCell ref="A9:R9"/>
    <mergeCell ref="A10:R10"/>
    <mergeCell ref="G14:H14"/>
    <mergeCell ref="A380:B380"/>
    <mergeCell ref="A375:R376"/>
    <mergeCell ref="A377:A378"/>
    <mergeCell ref="B377:B378"/>
    <mergeCell ref="C377:C378"/>
    <mergeCell ref="I377:J377"/>
    <mergeCell ref="K377:L377"/>
    <mergeCell ref="Q377:R377"/>
    <mergeCell ref="M377:N377"/>
    <mergeCell ref="O377:P377"/>
    <mergeCell ref="G377:H377"/>
  </mergeCells>
  <phoneticPr fontId="45" type="noConversion"/>
  <pageMargins left="0.31496062992125984" right="0.31496062992125984" top="0.35433070866141736" bottom="0.35433070866141736" header="0.31496062992125984" footer="0.31496062992125984"/>
  <pageSetup paperSize="8" scale="29" fitToHeight="5" orientation="portrait" r:id="rId1"/>
  <rowBreaks count="3" manualBreakCount="3">
    <brk id="126" max="15" man="1"/>
    <brk id="248" max="15" man="1"/>
    <brk id="36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2F3B-4DAF-4958-BB0A-96FFC80A0227}">
  <sheetPr>
    <pageSetUpPr fitToPage="1"/>
  </sheetPr>
  <dimension ref="A1:BW46"/>
  <sheetViews>
    <sheetView view="pageBreakPreview" zoomScaleNormal="90" zoomScaleSheetLayoutView="100" workbookViewId="0">
      <selection activeCell="C16" sqref="C16:C19"/>
    </sheetView>
  </sheetViews>
  <sheetFormatPr defaultRowHeight="15.75" x14ac:dyDescent="0.25"/>
  <cols>
    <col min="1" max="1" width="9.140625" style="368" customWidth="1"/>
    <col min="2" max="2" width="87.140625" style="344" customWidth="1"/>
    <col min="3" max="3" width="43.140625" style="369" customWidth="1"/>
    <col min="4" max="15" width="9.140625" style="344"/>
    <col min="16" max="16384" width="9.140625" style="345"/>
  </cols>
  <sheetData>
    <row r="1" spans="1:75" ht="85.5" customHeight="1" x14ac:dyDescent="0.25">
      <c r="A1" s="343" t="s">
        <v>1178</v>
      </c>
      <c r="B1" s="343"/>
      <c r="C1" s="343"/>
      <c r="F1" s="345"/>
      <c r="G1" s="345"/>
      <c r="H1" s="345"/>
      <c r="I1" s="345"/>
      <c r="J1" s="345"/>
      <c r="K1" s="345"/>
      <c r="L1" s="345"/>
      <c r="M1" s="345"/>
      <c r="N1" s="345"/>
      <c r="O1" s="345"/>
    </row>
    <row r="2" spans="1:75" s="349" customFormat="1" ht="18.75" x14ac:dyDescent="0.3">
      <c r="A2" s="346" t="s">
        <v>1166</v>
      </c>
      <c r="B2" s="346"/>
      <c r="C2" s="346"/>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row>
    <row r="3" spans="1:75" ht="15" customHeight="1" x14ac:dyDescent="0.25">
      <c r="A3" s="350"/>
      <c r="B3" s="350"/>
      <c r="C3" s="350"/>
    </row>
    <row r="4" spans="1:75" ht="24" customHeight="1" x14ac:dyDescent="0.25">
      <c r="A4" s="343" t="s">
        <v>1179</v>
      </c>
      <c r="B4" s="343"/>
      <c r="C4" s="343"/>
    </row>
    <row r="6" spans="1:75" s="354" customFormat="1" ht="18.75" x14ac:dyDescent="0.25">
      <c r="A6" s="351" t="s">
        <v>0</v>
      </c>
      <c r="B6" s="352" t="s">
        <v>1180</v>
      </c>
      <c r="C6" s="352" t="s">
        <v>1181</v>
      </c>
      <c r="D6" s="353"/>
      <c r="E6" s="353"/>
      <c r="F6" s="353"/>
      <c r="G6" s="353"/>
      <c r="H6" s="353"/>
      <c r="I6" s="353"/>
      <c r="J6" s="353"/>
      <c r="K6" s="353"/>
      <c r="L6" s="353"/>
      <c r="M6" s="353"/>
      <c r="N6" s="353"/>
      <c r="O6" s="353"/>
    </row>
    <row r="7" spans="1:75" s="354" customFormat="1" ht="18.75" x14ac:dyDescent="0.25">
      <c r="A7" s="351">
        <v>1</v>
      </c>
      <c r="B7" s="352">
        <v>2</v>
      </c>
      <c r="C7" s="352">
        <v>3</v>
      </c>
      <c r="D7" s="353"/>
      <c r="E7" s="353"/>
      <c r="F7" s="353"/>
      <c r="G7" s="353"/>
      <c r="H7" s="353"/>
      <c r="I7" s="353"/>
      <c r="J7" s="353"/>
      <c r="K7" s="353"/>
      <c r="L7" s="353"/>
      <c r="M7" s="353"/>
      <c r="N7" s="353"/>
      <c r="O7" s="353"/>
    </row>
    <row r="8" spans="1:75" s="357" customFormat="1" ht="18.75" customHeight="1" x14ac:dyDescent="0.25">
      <c r="A8" s="351" t="s">
        <v>20</v>
      </c>
      <c r="B8" s="355" t="s">
        <v>1182</v>
      </c>
      <c r="C8" s="355"/>
      <c r="D8" s="356"/>
      <c r="E8" s="356"/>
      <c r="F8" s="356"/>
      <c r="G8" s="356"/>
      <c r="H8" s="356"/>
      <c r="I8" s="356"/>
      <c r="J8" s="356"/>
      <c r="K8" s="356"/>
      <c r="L8" s="356"/>
      <c r="M8" s="356"/>
      <c r="N8" s="356"/>
      <c r="O8" s="356"/>
    </row>
    <row r="9" spans="1:75" ht="75" x14ac:dyDescent="0.25">
      <c r="A9" s="358" t="s">
        <v>17</v>
      </c>
      <c r="B9" s="359" t="s">
        <v>1183</v>
      </c>
      <c r="C9" s="360" t="s">
        <v>1184</v>
      </c>
    </row>
    <row r="10" spans="1:75" ht="31.5" x14ac:dyDescent="0.25">
      <c r="A10" s="358" t="s">
        <v>18</v>
      </c>
      <c r="B10" s="359" t="s">
        <v>1185</v>
      </c>
      <c r="C10" s="361" t="s">
        <v>1186</v>
      </c>
    </row>
    <row r="11" spans="1:75" ht="18.75" x14ac:dyDescent="0.25">
      <c r="A11" s="358" t="s">
        <v>21</v>
      </c>
      <c r="B11" s="359" t="s">
        <v>1187</v>
      </c>
      <c r="C11" s="360">
        <v>2540231856</v>
      </c>
    </row>
    <row r="12" spans="1:75" ht="94.5" x14ac:dyDescent="0.25">
      <c r="A12" s="358" t="s">
        <v>37</v>
      </c>
      <c r="B12" s="362" t="s">
        <v>1188</v>
      </c>
      <c r="C12" s="363" t="s">
        <v>1189</v>
      </c>
    </row>
    <row r="13" spans="1:75" s="366" customFormat="1" ht="31.5" x14ac:dyDescent="0.25">
      <c r="A13" s="358" t="s">
        <v>72</v>
      </c>
      <c r="B13" s="364" t="s">
        <v>1190</v>
      </c>
      <c r="C13" s="363" t="s">
        <v>1191</v>
      </c>
      <c r="D13" s="365"/>
      <c r="E13" s="365"/>
      <c r="F13" s="365"/>
      <c r="G13" s="365"/>
      <c r="H13" s="365"/>
      <c r="I13" s="365"/>
      <c r="J13" s="365"/>
      <c r="K13" s="365"/>
      <c r="L13" s="365"/>
      <c r="M13" s="365"/>
      <c r="N13" s="365"/>
      <c r="O13" s="365"/>
    </row>
    <row r="14" spans="1:75" s="366" customFormat="1" ht="37.5" x14ac:dyDescent="0.25">
      <c r="A14" s="358" t="s">
        <v>82</v>
      </c>
      <c r="B14" s="364" t="s">
        <v>1192</v>
      </c>
      <c r="C14" s="363" t="s">
        <v>1193</v>
      </c>
      <c r="D14" s="365"/>
      <c r="E14" s="365"/>
      <c r="F14" s="365"/>
      <c r="G14" s="365"/>
      <c r="H14" s="365"/>
      <c r="I14" s="365"/>
      <c r="J14" s="365"/>
      <c r="K14" s="365"/>
      <c r="L14" s="365"/>
      <c r="M14" s="365"/>
      <c r="N14" s="365"/>
      <c r="O14" s="365"/>
    </row>
    <row r="15" spans="1:75" s="357" customFormat="1" ht="94.5" customHeight="1" x14ac:dyDescent="0.25">
      <c r="A15" s="351" t="s">
        <v>22</v>
      </c>
      <c r="B15" s="355" t="s">
        <v>1194</v>
      </c>
      <c r="C15" s="355"/>
      <c r="D15" s="356"/>
      <c r="E15" s="356"/>
      <c r="F15" s="356"/>
      <c r="G15" s="356"/>
      <c r="H15" s="356"/>
      <c r="I15" s="356"/>
      <c r="J15" s="356"/>
      <c r="K15" s="356"/>
      <c r="L15" s="356"/>
      <c r="M15" s="356"/>
      <c r="N15" s="356"/>
      <c r="O15" s="356"/>
    </row>
    <row r="16" spans="1:75" ht="18.75" x14ac:dyDescent="0.25">
      <c r="A16" s="358" t="s">
        <v>23</v>
      </c>
      <c r="B16" s="362" t="s">
        <v>1195</v>
      </c>
      <c r="C16" s="360" t="s">
        <v>1196</v>
      </c>
    </row>
    <row r="17" spans="1:15" ht="18.75" x14ac:dyDescent="0.25">
      <c r="A17" s="358" t="s">
        <v>24</v>
      </c>
      <c r="B17" s="362" t="s">
        <v>1197</v>
      </c>
      <c r="C17" s="360" t="s">
        <v>1198</v>
      </c>
    </row>
    <row r="18" spans="1:15" ht="18.75" x14ac:dyDescent="0.25">
      <c r="A18" s="358" t="s">
        <v>30</v>
      </c>
      <c r="B18" s="362" t="s">
        <v>1199</v>
      </c>
      <c r="C18" s="360" t="s">
        <v>1200</v>
      </c>
    </row>
    <row r="19" spans="1:15" ht="18.75" x14ac:dyDescent="0.25">
      <c r="A19" s="358" t="s">
        <v>38</v>
      </c>
      <c r="B19" s="362" t="s">
        <v>1201</v>
      </c>
      <c r="C19" s="360" t="s">
        <v>1202</v>
      </c>
    </row>
    <row r="20" spans="1:15" s="357" customFormat="1" ht="108" customHeight="1" x14ac:dyDescent="0.25">
      <c r="A20" s="351" t="s">
        <v>1203</v>
      </c>
      <c r="B20" s="355" t="s">
        <v>1204</v>
      </c>
      <c r="C20" s="355"/>
      <c r="D20" s="356"/>
      <c r="E20" s="356"/>
      <c r="F20" s="356"/>
      <c r="G20" s="356"/>
      <c r="H20" s="356"/>
      <c r="I20" s="356"/>
      <c r="J20" s="356"/>
      <c r="K20" s="356"/>
      <c r="L20" s="356"/>
      <c r="M20" s="356"/>
      <c r="N20" s="356"/>
      <c r="O20" s="356"/>
    </row>
    <row r="21" spans="1:15" ht="31.5" x14ac:dyDescent="0.25">
      <c r="A21" s="358" t="s">
        <v>45</v>
      </c>
      <c r="B21" s="362" t="s">
        <v>1205</v>
      </c>
      <c r="C21" s="360" t="s">
        <v>286</v>
      </c>
    </row>
    <row r="22" spans="1:15" ht="78.75" x14ac:dyDescent="0.25">
      <c r="A22" s="358" t="s">
        <v>46</v>
      </c>
      <c r="B22" s="362" t="s">
        <v>1206</v>
      </c>
      <c r="C22" s="360" t="s">
        <v>286</v>
      </c>
    </row>
    <row r="23" spans="1:15" ht="18.75" x14ac:dyDescent="0.25">
      <c r="A23" s="358" t="s">
        <v>751</v>
      </c>
      <c r="B23" s="362" t="s">
        <v>1207</v>
      </c>
      <c r="C23" s="360" t="s">
        <v>286</v>
      </c>
    </row>
    <row r="24" spans="1:15" ht="94.5" x14ac:dyDescent="0.25">
      <c r="A24" s="358" t="s">
        <v>752</v>
      </c>
      <c r="B24" s="362" t="s">
        <v>1208</v>
      </c>
      <c r="C24" s="360" t="s">
        <v>286</v>
      </c>
    </row>
    <row r="25" spans="1:15" ht="63" x14ac:dyDescent="0.25">
      <c r="A25" s="358" t="s">
        <v>753</v>
      </c>
      <c r="B25" s="362" t="s">
        <v>1209</v>
      </c>
      <c r="C25" s="360" t="s">
        <v>286</v>
      </c>
    </row>
    <row r="26" spans="1:15" ht="47.25" x14ac:dyDescent="0.25">
      <c r="A26" s="358" t="s">
        <v>754</v>
      </c>
      <c r="B26" s="362" t="s">
        <v>1210</v>
      </c>
      <c r="C26" s="360" t="s">
        <v>286</v>
      </c>
    </row>
    <row r="27" spans="1:15" s="357" customFormat="1" ht="75" customHeight="1" x14ac:dyDescent="0.25">
      <c r="A27" s="351" t="s">
        <v>1211</v>
      </c>
      <c r="B27" s="355" t="s">
        <v>1212</v>
      </c>
      <c r="C27" s="355"/>
      <c r="D27" s="356"/>
      <c r="E27" s="356"/>
      <c r="F27" s="356"/>
      <c r="G27" s="356"/>
      <c r="H27" s="356"/>
      <c r="I27" s="356"/>
      <c r="J27" s="356"/>
      <c r="K27" s="356"/>
      <c r="L27" s="356"/>
      <c r="M27" s="356"/>
      <c r="N27" s="356"/>
      <c r="O27" s="356"/>
    </row>
    <row r="28" spans="1:15" ht="126" x14ac:dyDescent="0.25">
      <c r="A28" s="358" t="s">
        <v>52</v>
      </c>
      <c r="B28" s="362" t="s">
        <v>1213</v>
      </c>
      <c r="C28" s="360" t="s">
        <v>443</v>
      </c>
    </row>
    <row r="29" spans="1:15" ht="31.5" x14ac:dyDescent="0.25">
      <c r="A29" s="358" t="s">
        <v>55</v>
      </c>
      <c r="B29" s="362" t="s">
        <v>1214</v>
      </c>
      <c r="C29" s="360" t="s">
        <v>443</v>
      </c>
    </row>
    <row r="30" spans="1:15" ht="110.25" x14ac:dyDescent="0.25">
      <c r="A30" s="358" t="s">
        <v>1081</v>
      </c>
      <c r="B30" s="362" t="s">
        <v>1215</v>
      </c>
      <c r="C30" s="360" t="s">
        <v>443</v>
      </c>
    </row>
    <row r="31" spans="1:15" ht="47.25" x14ac:dyDescent="0.25">
      <c r="A31" s="358" t="s">
        <v>1082</v>
      </c>
      <c r="B31" s="362" t="s">
        <v>1216</v>
      </c>
      <c r="C31" s="360" t="s">
        <v>443</v>
      </c>
    </row>
    <row r="32" spans="1:15" ht="63" x14ac:dyDescent="0.25">
      <c r="A32" s="358" t="s">
        <v>1083</v>
      </c>
      <c r="B32" s="362" t="s">
        <v>1217</v>
      </c>
      <c r="C32" s="360" t="s">
        <v>443</v>
      </c>
    </row>
    <row r="33" spans="1:15" ht="78.75" x14ac:dyDescent="0.25">
      <c r="A33" s="358" t="s">
        <v>1084</v>
      </c>
      <c r="B33" s="362" t="s">
        <v>1218</v>
      </c>
      <c r="C33" s="360" t="s">
        <v>443</v>
      </c>
    </row>
    <row r="34" spans="1:15" ht="78.75" x14ac:dyDescent="0.25">
      <c r="A34" s="358" t="s">
        <v>1085</v>
      </c>
      <c r="B34" s="362" t="s">
        <v>1219</v>
      </c>
      <c r="C34" s="360" t="s">
        <v>286</v>
      </c>
    </row>
    <row r="35" spans="1:15" ht="141.75" x14ac:dyDescent="0.25">
      <c r="A35" s="358" t="s">
        <v>1086</v>
      </c>
      <c r="B35" s="362" t="s">
        <v>1220</v>
      </c>
      <c r="C35" s="360" t="s">
        <v>286</v>
      </c>
    </row>
    <row r="36" spans="1:15" ht="63" x14ac:dyDescent="0.25">
      <c r="A36" s="358" t="s">
        <v>1087</v>
      </c>
      <c r="B36" s="362" t="s">
        <v>1221</v>
      </c>
      <c r="C36" s="367" t="s">
        <v>443</v>
      </c>
    </row>
    <row r="37" spans="1:15" s="357" customFormat="1" ht="56.25" customHeight="1" x14ac:dyDescent="0.25">
      <c r="A37" s="351" t="s">
        <v>1090</v>
      </c>
      <c r="B37" s="355" t="s">
        <v>1222</v>
      </c>
      <c r="C37" s="355"/>
      <c r="D37" s="356"/>
      <c r="E37" s="356"/>
      <c r="F37" s="356"/>
      <c r="G37" s="356"/>
      <c r="H37" s="356"/>
      <c r="I37" s="356"/>
      <c r="J37" s="356"/>
      <c r="K37" s="356"/>
      <c r="L37" s="356"/>
      <c r="M37" s="356"/>
      <c r="N37" s="356"/>
      <c r="O37" s="356"/>
    </row>
    <row r="38" spans="1:15" ht="47.25" x14ac:dyDescent="0.25">
      <c r="A38" s="358" t="s">
        <v>58</v>
      </c>
      <c r="B38" s="362" t="s">
        <v>1223</v>
      </c>
      <c r="C38" s="367" t="s">
        <v>443</v>
      </c>
    </row>
    <row r="39" spans="1:15" ht="78.75" x14ac:dyDescent="0.25">
      <c r="A39" s="358" t="s">
        <v>59</v>
      </c>
      <c r="B39" s="362" t="s">
        <v>1224</v>
      </c>
      <c r="C39" s="367" t="s">
        <v>443</v>
      </c>
    </row>
    <row r="40" spans="1:15" ht="102" customHeight="1" x14ac:dyDescent="0.25">
      <c r="A40" s="351" t="s">
        <v>1225</v>
      </c>
      <c r="B40" s="355" t="s">
        <v>1226</v>
      </c>
      <c r="C40" s="355"/>
    </row>
    <row r="41" spans="1:15" ht="47.25" x14ac:dyDescent="0.25">
      <c r="A41" s="358" t="s">
        <v>25</v>
      </c>
      <c r="B41" s="362" t="s">
        <v>1227</v>
      </c>
      <c r="C41" s="367" t="s">
        <v>443</v>
      </c>
    </row>
    <row r="42" spans="1:15" ht="110.25" x14ac:dyDescent="0.25">
      <c r="A42" s="358" t="s">
        <v>808</v>
      </c>
      <c r="B42" s="362" t="s">
        <v>1228</v>
      </c>
      <c r="C42" s="367" t="s">
        <v>443</v>
      </c>
    </row>
    <row r="43" spans="1:15" ht="78.75" x14ac:dyDescent="0.25">
      <c r="A43" s="358" t="s">
        <v>809</v>
      </c>
      <c r="B43" s="362" t="s">
        <v>1229</v>
      </c>
      <c r="C43" s="367" t="s">
        <v>443</v>
      </c>
    </row>
    <row r="44" spans="1:15" ht="110.25" x14ac:dyDescent="0.25">
      <c r="A44" s="358" t="s">
        <v>810</v>
      </c>
      <c r="B44" s="362" t="s">
        <v>1230</v>
      </c>
      <c r="C44" s="367" t="s">
        <v>443</v>
      </c>
    </row>
    <row r="45" spans="1:15" ht="110.25" x14ac:dyDescent="0.25">
      <c r="A45" s="358" t="s">
        <v>811</v>
      </c>
      <c r="B45" s="362" t="s">
        <v>1231</v>
      </c>
      <c r="C45" s="367" t="s">
        <v>443</v>
      </c>
    </row>
    <row r="46" spans="1:15" ht="47.25" x14ac:dyDescent="0.25">
      <c r="A46" s="358" t="s">
        <v>812</v>
      </c>
      <c r="B46" s="362" t="s">
        <v>1232</v>
      </c>
      <c r="C46" s="367" t="s">
        <v>443</v>
      </c>
    </row>
  </sheetData>
  <mergeCells count="10">
    <mergeCell ref="B20:C20"/>
    <mergeCell ref="B27:C27"/>
    <mergeCell ref="B37:C37"/>
    <mergeCell ref="B40:C40"/>
    <mergeCell ref="A1:C1"/>
    <mergeCell ref="A2:C2"/>
    <mergeCell ref="A3:C3"/>
    <mergeCell ref="A4:C4"/>
    <mergeCell ref="B8:C8"/>
    <mergeCell ref="B15:C15"/>
  </mergeCells>
  <pageMargins left="0.7" right="0.7" top="0.75" bottom="0.75" header="0.3" footer="0.3"/>
  <pageSetup paperSize="9" scale="6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9DA3-5425-4D44-A0E5-B440BFF8EF12}">
  <sheetPr>
    <pageSetUpPr fitToPage="1"/>
  </sheetPr>
  <dimension ref="A1:J12"/>
  <sheetViews>
    <sheetView view="pageBreakPreview" zoomScaleNormal="100" zoomScaleSheetLayoutView="100" workbookViewId="0">
      <selection activeCell="C16" sqref="C16:C19"/>
    </sheetView>
  </sheetViews>
  <sheetFormatPr defaultRowHeight="15" x14ac:dyDescent="0.25"/>
  <cols>
    <col min="1" max="1" width="8.85546875" style="369" customWidth="1"/>
    <col min="2" max="3" width="22.7109375" style="369" customWidth="1"/>
    <col min="4" max="5" width="31.5703125" style="369" customWidth="1"/>
    <col min="6" max="6" width="22.140625" style="369" customWidth="1"/>
    <col min="7" max="10" width="19.42578125" style="369" customWidth="1"/>
    <col min="11" max="16384" width="9.140625" style="345"/>
  </cols>
  <sheetData>
    <row r="1" spans="1:10" ht="83.25" customHeight="1" x14ac:dyDescent="0.25">
      <c r="A1" s="343" t="str">
        <f>'Ф 22 Раздел 1'!A1:C1</f>
        <v>Форма 22. Сведения о субъекте электроэнергетики, раскрывающем информацию о проекте инвестиционной программы и об обосновывающих ее материалах, утверждаемом Минэнерго России или Минэнерго России совместно с Госкорпорацией "Росатом", а также о субъектах Российской Федерации, на территории которых таким проектом инвестиционной программы предусматривается реализация инвестиционных проектов (версия шаблона 1.0)</v>
      </c>
      <c r="B1" s="343"/>
      <c r="C1" s="343"/>
      <c r="D1" s="343"/>
      <c r="E1" s="343"/>
      <c r="F1" s="343"/>
      <c r="G1" s="343"/>
      <c r="H1" s="343"/>
      <c r="I1" s="343"/>
      <c r="J1" s="343"/>
    </row>
    <row r="2" spans="1:10" ht="15.75" x14ac:dyDescent="0.25">
      <c r="A2" s="343" t="str">
        <f>'Ф 22 Раздел 1'!A2:C2</f>
        <v>Год раскрытия информации: 2024</v>
      </c>
      <c r="B2" s="343"/>
      <c r="C2" s="343"/>
      <c r="D2" s="343"/>
      <c r="E2" s="343"/>
      <c r="F2" s="343"/>
      <c r="G2" s="343"/>
      <c r="H2" s="343"/>
      <c r="I2" s="343"/>
      <c r="J2" s="343"/>
    </row>
    <row r="4" spans="1:10" ht="22.9" customHeight="1" x14ac:dyDescent="0.25">
      <c r="A4" s="343" t="s">
        <v>1233</v>
      </c>
      <c r="B4" s="343"/>
      <c r="C4" s="343"/>
      <c r="D4" s="343"/>
      <c r="E4" s="343"/>
      <c r="F4" s="343"/>
      <c r="G4" s="343"/>
      <c r="H4" s="343"/>
      <c r="I4" s="343"/>
      <c r="J4" s="343"/>
    </row>
    <row r="6" spans="1:10" s="371" customFormat="1" ht="138" customHeight="1" x14ac:dyDescent="0.25">
      <c r="A6" s="370" t="s">
        <v>0</v>
      </c>
      <c r="B6" s="370" t="s">
        <v>1234</v>
      </c>
      <c r="C6" s="370" t="s">
        <v>1235</v>
      </c>
      <c r="D6" s="370" t="s">
        <v>1236</v>
      </c>
      <c r="E6" s="370" t="s">
        <v>1237</v>
      </c>
      <c r="F6" s="370" t="s">
        <v>1238</v>
      </c>
      <c r="G6" s="370" t="s">
        <v>1239</v>
      </c>
      <c r="H6" s="370" t="s">
        <v>1240</v>
      </c>
      <c r="I6" s="370" t="s">
        <v>1241</v>
      </c>
      <c r="J6" s="370" t="s">
        <v>1242</v>
      </c>
    </row>
    <row r="7" spans="1:10" s="373" customFormat="1" x14ac:dyDescent="0.25">
      <c r="A7" s="372">
        <v>1</v>
      </c>
      <c r="B7" s="372">
        <v>2</v>
      </c>
      <c r="C7" s="372">
        <v>3</v>
      </c>
      <c r="D7" s="372">
        <v>4</v>
      </c>
      <c r="E7" s="372">
        <v>5</v>
      </c>
      <c r="F7" s="372">
        <v>6</v>
      </c>
      <c r="G7" s="372">
        <v>7</v>
      </c>
      <c r="H7" s="372">
        <v>8</v>
      </c>
      <c r="I7" s="372">
        <v>9</v>
      </c>
      <c r="J7" s="372">
        <v>10</v>
      </c>
    </row>
    <row r="8" spans="1:10" x14ac:dyDescent="0.25">
      <c r="A8" s="374"/>
      <c r="B8" s="374" t="s">
        <v>443</v>
      </c>
      <c r="C8" s="374" t="s">
        <v>443</v>
      </c>
      <c r="D8" s="374" t="s">
        <v>443</v>
      </c>
      <c r="E8" s="374" t="s">
        <v>443</v>
      </c>
      <c r="F8" s="374" t="s">
        <v>443</v>
      </c>
      <c r="G8" s="374" t="s">
        <v>443</v>
      </c>
      <c r="H8" s="374" t="s">
        <v>443</v>
      </c>
      <c r="I8" s="374" t="s">
        <v>443</v>
      </c>
      <c r="J8" s="374" t="s">
        <v>443</v>
      </c>
    </row>
    <row r="9" spans="1:10" x14ac:dyDescent="0.25">
      <c r="A9" s="374"/>
      <c r="B9" s="374"/>
      <c r="C9" s="374"/>
      <c r="D9" s="374"/>
      <c r="E9" s="374"/>
      <c r="F9" s="374"/>
      <c r="G9" s="374"/>
      <c r="H9" s="374"/>
      <c r="I9" s="374"/>
      <c r="J9" s="374"/>
    </row>
    <row r="10" spans="1:10" x14ac:dyDescent="0.25">
      <c r="A10" s="374"/>
      <c r="B10" s="374"/>
      <c r="C10" s="374"/>
      <c r="D10" s="374"/>
      <c r="E10" s="374"/>
      <c r="F10" s="374"/>
      <c r="G10" s="374"/>
      <c r="H10" s="374"/>
      <c r="I10" s="374"/>
      <c r="J10" s="374"/>
    </row>
    <row r="11" spans="1:10" x14ac:dyDescent="0.25">
      <c r="A11" s="374"/>
      <c r="B11" s="374"/>
      <c r="C11" s="374"/>
      <c r="D11" s="374"/>
      <c r="E11" s="374"/>
      <c r="F11" s="374"/>
      <c r="G11" s="374"/>
      <c r="H11" s="374"/>
      <c r="I11" s="374"/>
      <c r="J11" s="374"/>
    </row>
    <row r="12" spans="1:10" x14ac:dyDescent="0.25">
      <c r="A12" s="374"/>
      <c r="B12" s="374"/>
      <c r="C12" s="374"/>
      <c r="D12" s="374"/>
      <c r="E12" s="374"/>
      <c r="F12" s="374"/>
      <c r="G12" s="374"/>
      <c r="H12" s="374"/>
      <c r="I12" s="374"/>
      <c r="J12" s="374"/>
    </row>
  </sheetData>
  <mergeCells count="3">
    <mergeCell ref="A1:J1"/>
    <mergeCell ref="A2:J2"/>
    <mergeCell ref="A4:J4"/>
  </mergeCells>
  <pageMargins left="0.7" right="0.7" top="0.75" bottom="0.75" header="0.3" footer="0.3"/>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93B06-BC2E-442F-BCB6-53DAA7A2612C}">
  <sheetPr>
    <pageSetUpPr fitToPage="1"/>
  </sheetPr>
  <dimension ref="A1:C11"/>
  <sheetViews>
    <sheetView view="pageBreakPreview" zoomScale="84" zoomScaleNormal="100" zoomScaleSheetLayoutView="84" workbookViewId="0">
      <selection activeCell="C16" sqref="C16:C19"/>
    </sheetView>
  </sheetViews>
  <sheetFormatPr defaultRowHeight="15" x14ac:dyDescent="0.25"/>
  <cols>
    <col min="1" max="1" width="9.140625" style="369"/>
    <col min="2" max="2" width="88.7109375" style="369" customWidth="1"/>
    <col min="3" max="3" width="36.140625" style="345" customWidth="1"/>
    <col min="4" max="16384" width="9.140625" style="345"/>
  </cols>
  <sheetData>
    <row r="1" spans="1:3" ht="107.25" customHeight="1" x14ac:dyDescent="0.25">
      <c r="A1" s="343" t="str">
        <f>'Ф 22 Раздел 1'!A1:C1</f>
        <v>Форма 22. Сведения о субъекте электроэнергетики, раскрывающем информацию о проекте инвестиционной программы и об обосновывающих ее материалах, утверждаемом Минэнерго России или Минэнерго России совместно с Госкорпорацией "Росатом", а также о субъектах Российской Федерации, на территории которых таким проектом инвестиционной программы предусматривается реализация инвестиционных проектов (версия шаблона 1.0)</v>
      </c>
      <c r="B1" s="343"/>
      <c r="C1" s="343"/>
    </row>
    <row r="2" spans="1:3" ht="15.75" customHeight="1" x14ac:dyDescent="0.25">
      <c r="A2" s="343" t="str">
        <f>'Ф 22 Раздел 1'!A2:C2</f>
        <v>Год раскрытия информации: 2024</v>
      </c>
      <c r="B2" s="343"/>
      <c r="C2" s="343"/>
    </row>
    <row r="3" spans="1:3" ht="15.75" x14ac:dyDescent="0.25">
      <c r="A3" s="375"/>
      <c r="B3" s="375"/>
    </row>
    <row r="4" spans="1:3" ht="56.65" customHeight="1" x14ac:dyDescent="0.25">
      <c r="A4" s="343" t="s">
        <v>1243</v>
      </c>
      <c r="B4" s="343"/>
      <c r="C4" s="343"/>
    </row>
    <row r="6" spans="1:3" s="377" customFormat="1" ht="72" customHeight="1" x14ac:dyDescent="0.25">
      <c r="A6" s="370" t="s">
        <v>0</v>
      </c>
      <c r="B6" s="352" t="s">
        <v>1234</v>
      </c>
      <c r="C6" s="376" t="s">
        <v>1244</v>
      </c>
    </row>
    <row r="7" spans="1:3" s="378" customFormat="1" x14ac:dyDescent="0.25">
      <c r="A7" s="372">
        <v>1</v>
      </c>
      <c r="B7" s="372">
        <v>2</v>
      </c>
      <c r="C7" s="372">
        <v>3</v>
      </c>
    </row>
    <row r="8" spans="1:3" s="373" customFormat="1" x14ac:dyDescent="0.25">
      <c r="A8" s="379">
        <v>1</v>
      </c>
      <c r="B8" s="379" t="s">
        <v>1245</v>
      </c>
      <c r="C8" s="380" t="s">
        <v>285</v>
      </c>
    </row>
    <row r="9" spans="1:3" s="373" customFormat="1" x14ac:dyDescent="0.25">
      <c r="A9" s="379"/>
      <c r="B9" s="379"/>
      <c r="C9" s="381"/>
    </row>
    <row r="10" spans="1:3" s="373" customFormat="1" x14ac:dyDescent="0.25">
      <c r="A10" s="379"/>
      <c r="B10" s="379"/>
      <c r="C10" s="381"/>
    </row>
    <row r="11" spans="1:3" s="373" customFormat="1" x14ac:dyDescent="0.25">
      <c r="A11" s="379"/>
      <c r="B11" s="379"/>
      <c r="C11" s="381"/>
    </row>
  </sheetData>
  <mergeCells count="4">
    <mergeCell ref="A1:C1"/>
    <mergeCell ref="A2:C2"/>
    <mergeCell ref="A3:B3"/>
    <mergeCell ref="A4:C4"/>
  </mergeCells>
  <pageMargins left="0.7" right="0.7"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07DAB-9985-4651-8C2D-3B497AC825A8}">
  <sheetPr>
    <pageSetUpPr fitToPage="1"/>
  </sheetPr>
  <dimension ref="A1:B11"/>
  <sheetViews>
    <sheetView zoomScaleNormal="100" zoomScaleSheetLayoutView="75" workbookViewId="0">
      <selection activeCell="C16" sqref="C16:C19"/>
    </sheetView>
  </sheetViews>
  <sheetFormatPr defaultRowHeight="15" x14ac:dyDescent="0.25"/>
  <cols>
    <col min="1" max="1" width="5.5703125" style="369" customWidth="1"/>
    <col min="2" max="2" width="91.85546875" style="369" customWidth="1"/>
    <col min="3" max="16384" width="9.140625" style="345"/>
  </cols>
  <sheetData>
    <row r="1" spans="1:2" ht="131.25" customHeight="1" x14ac:dyDescent="0.25">
      <c r="A1" s="343" t="str">
        <f>'Ф 22 Раздел 1'!A1:C1</f>
        <v>Форма 22. Сведения о субъекте электроэнергетики, раскрывающем информацию о проекте инвестиционной программы и об обосновывающих ее материалах, утверждаемом Минэнерго России или Минэнерго России совместно с Госкорпорацией "Росатом", а также о субъектах Российской Федерации, на территории которых таким проектом инвестиционной программы предусматривается реализация инвестиционных проектов (версия шаблона 1.0)</v>
      </c>
      <c r="B1" s="343"/>
    </row>
    <row r="2" spans="1:2" ht="15.75" x14ac:dyDescent="0.25">
      <c r="A2" s="343" t="str">
        <f>'Ф 22 Раздел 1'!A2:C2</f>
        <v>Год раскрытия информации: 2024</v>
      </c>
      <c r="B2" s="343"/>
    </row>
    <row r="4" spans="1:2" ht="146.25" customHeight="1" x14ac:dyDescent="0.25">
      <c r="A4" s="343" t="s">
        <v>1246</v>
      </c>
      <c r="B4" s="343"/>
    </row>
    <row r="6" spans="1:2" s="377" customFormat="1" ht="28.5" x14ac:dyDescent="0.25">
      <c r="A6" s="372" t="s">
        <v>1247</v>
      </c>
      <c r="B6" s="352" t="s">
        <v>1234</v>
      </c>
    </row>
    <row r="7" spans="1:2" s="378" customFormat="1" x14ac:dyDescent="0.25">
      <c r="A7" s="372">
        <v>1</v>
      </c>
      <c r="B7" s="372">
        <v>2</v>
      </c>
    </row>
    <row r="8" spans="1:2" s="373" customFormat="1" x14ac:dyDescent="0.25">
      <c r="A8" s="379"/>
      <c r="B8" s="379" t="s">
        <v>443</v>
      </c>
    </row>
    <row r="9" spans="1:2" s="373" customFormat="1" x14ac:dyDescent="0.25">
      <c r="A9" s="379"/>
      <c r="B9" s="379"/>
    </row>
    <row r="10" spans="1:2" s="373" customFormat="1" x14ac:dyDescent="0.25">
      <c r="A10" s="379"/>
      <c r="B10" s="379"/>
    </row>
    <row r="11" spans="1:2" s="373" customFormat="1" x14ac:dyDescent="0.25">
      <c r="A11" s="379"/>
      <c r="B11" s="379"/>
    </row>
  </sheetData>
  <mergeCells count="3">
    <mergeCell ref="A1:B1"/>
    <mergeCell ref="A2:B2"/>
    <mergeCell ref="A4:B4"/>
  </mergeCells>
  <pageMargins left="0.7" right="0.7" top="0.75" bottom="0.75" header="0.3" footer="0.3"/>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F23BB-C298-4209-A34C-24C4D5AC0C73}">
  <sheetPr>
    <pageSetUpPr fitToPage="1"/>
  </sheetPr>
  <dimension ref="A1:BW33"/>
  <sheetViews>
    <sheetView view="pageBreakPreview" zoomScale="73" zoomScaleNormal="100" zoomScaleSheetLayoutView="73" workbookViewId="0">
      <selection activeCell="C26" sqref="C26"/>
    </sheetView>
  </sheetViews>
  <sheetFormatPr defaultRowHeight="18.75" x14ac:dyDescent="0.25"/>
  <cols>
    <col min="1" max="1" width="9.140625" style="396"/>
    <col min="2" max="2" width="78" style="344" customWidth="1"/>
    <col min="3" max="3" width="50.140625" style="344" customWidth="1"/>
    <col min="4" max="5" width="9.140625" style="344"/>
    <col min="6" max="16384" width="9.140625" style="345"/>
  </cols>
  <sheetData>
    <row r="1" spans="1:75" ht="85.5" customHeight="1" x14ac:dyDescent="0.25">
      <c r="A1" s="343" t="s">
        <v>1248</v>
      </c>
      <c r="B1" s="343"/>
      <c r="C1" s="343"/>
    </row>
    <row r="2" spans="1:75" s="349" customFormat="1" ht="28.15" customHeight="1" x14ac:dyDescent="0.3">
      <c r="A2" s="346" t="s">
        <v>1166</v>
      </c>
      <c r="B2" s="346"/>
      <c r="C2" s="346"/>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row>
    <row r="3" spans="1:75" s="349" customFormat="1" ht="20.25" customHeight="1" x14ac:dyDescent="0.3">
      <c r="A3" s="382"/>
      <c r="B3" s="382"/>
      <c r="C3" s="382"/>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48"/>
      <c r="BT3" s="348"/>
      <c r="BU3" s="348"/>
      <c r="BV3" s="348"/>
      <c r="BW3" s="348"/>
    </row>
    <row r="4" spans="1:75" s="349" customFormat="1" ht="57.75" customHeight="1" x14ac:dyDescent="0.3">
      <c r="A4" s="383" t="s">
        <v>1249</v>
      </c>
      <c r="B4" s="383"/>
      <c r="C4" s="383"/>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row>
    <row r="5" spans="1:75" x14ac:dyDescent="0.25">
      <c r="A5" s="353"/>
      <c r="B5" s="353"/>
      <c r="C5" s="353"/>
    </row>
    <row r="6" spans="1:75" s="354" customFormat="1" x14ac:dyDescent="0.25">
      <c r="A6" s="351" t="s">
        <v>1247</v>
      </c>
      <c r="B6" s="352" t="s">
        <v>1180</v>
      </c>
      <c r="C6" s="352" t="s">
        <v>1181</v>
      </c>
      <c r="D6" s="353"/>
      <c r="E6" s="353"/>
      <c r="F6" s="353"/>
      <c r="G6" s="353"/>
      <c r="H6" s="353"/>
      <c r="I6" s="353"/>
      <c r="J6" s="353"/>
      <c r="K6" s="353"/>
      <c r="L6" s="353"/>
      <c r="M6" s="353"/>
      <c r="N6" s="353"/>
      <c r="O6" s="353"/>
    </row>
    <row r="7" spans="1:75" s="354" customFormat="1" x14ac:dyDescent="0.25">
      <c r="A7" s="351">
        <v>1</v>
      </c>
      <c r="B7" s="352">
        <v>2</v>
      </c>
      <c r="C7" s="352">
        <v>3</v>
      </c>
      <c r="D7" s="353"/>
      <c r="E7" s="353"/>
      <c r="F7" s="353"/>
      <c r="G7" s="353"/>
      <c r="H7" s="353"/>
      <c r="I7" s="353"/>
      <c r="J7" s="353"/>
      <c r="K7" s="353"/>
      <c r="L7" s="353"/>
      <c r="M7" s="353"/>
      <c r="N7" s="353"/>
      <c r="O7" s="353"/>
    </row>
    <row r="8" spans="1:75" s="357" customFormat="1" ht="15.75" x14ac:dyDescent="0.25">
      <c r="A8" s="351" t="s">
        <v>20</v>
      </c>
      <c r="B8" s="355" t="s">
        <v>1182</v>
      </c>
      <c r="C8" s="355"/>
      <c r="D8" s="356"/>
      <c r="E8" s="356"/>
    </row>
    <row r="9" spans="1:75" ht="56.25" x14ac:dyDescent="0.25">
      <c r="A9" s="358" t="s">
        <v>17</v>
      </c>
      <c r="B9" s="359" t="s">
        <v>1183</v>
      </c>
      <c r="C9" s="360" t="s">
        <v>1184</v>
      </c>
    </row>
    <row r="10" spans="1:75" ht="31.5" x14ac:dyDescent="0.25">
      <c r="A10" s="358" t="s">
        <v>18</v>
      </c>
      <c r="B10" s="359" t="s">
        <v>1185</v>
      </c>
      <c r="C10" s="361" t="s">
        <v>1186</v>
      </c>
    </row>
    <row r="11" spans="1:75" ht="31.5" x14ac:dyDescent="0.25">
      <c r="A11" s="358" t="s">
        <v>21</v>
      </c>
      <c r="B11" s="359" t="s">
        <v>1187</v>
      </c>
      <c r="C11" s="360">
        <v>2540231856</v>
      </c>
    </row>
    <row r="12" spans="1:75" ht="110.25" x14ac:dyDescent="0.25">
      <c r="A12" s="358" t="s">
        <v>37</v>
      </c>
      <c r="B12" s="362" t="s">
        <v>1188</v>
      </c>
      <c r="C12" s="363" t="s">
        <v>1189</v>
      </c>
    </row>
    <row r="13" spans="1:75" s="366" customFormat="1" ht="47.25" x14ac:dyDescent="0.25">
      <c r="A13" s="358" t="s">
        <v>72</v>
      </c>
      <c r="B13" s="364" t="s">
        <v>1190</v>
      </c>
      <c r="C13" s="363" t="s">
        <v>1191</v>
      </c>
      <c r="D13" s="365"/>
      <c r="E13" s="365"/>
    </row>
    <row r="14" spans="1:75" s="366" customFormat="1" ht="39.6" customHeight="1" x14ac:dyDescent="0.25">
      <c r="A14" s="358" t="s">
        <v>82</v>
      </c>
      <c r="B14" s="364" t="s">
        <v>1192</v>
      </c>
      <c r="C14" s="363" t="s">
        <v>1193</v>
      </c>
      <c r="D14" s="365"/>
      <c r="E14" s="365"/>
    </row>
    <row r="15" spans="1:75" s="357" customFormat="1" ht="81" customHeight="1" x14ac:dyDescent="0.25">
      <c r="A15" s="351" t="s">
        <v>22</v>
      </c>
      <c r="B15" s="355" t="s">
        <v>1194</v>
      </c>
      <c r="C15" s="355"/>
      <c r="D15" s="356"/>
      <c r="E15" s="356"/>
    </row>
    <row r="16" spans="1:75" ht="31.5" x14ac:dyDescent="0.25">
      <c r="A16" s="358" t="s">
        <v>23</v>
      </c>
      <c r="B16" s="362" t="s">
        <v>1195</v>
      </c>
      <c r="C16" s="360" t="s">
        <v>1196</v>
      </c>
    </row>
    <row r="17" spans="1:5" x14ac:dyDescent="0.25">
      <c r="A17" s="358" t="s">
        <v>24</v>
      </c>
      <c r="B17" s="362" t="s">
        <v>1197</v>
      </c>
      <c r="C17" s="360" t="s">
        <v>1198</v>
      </c>
    </row>
    <row r="18" spans="1:5" x14ac:dyDescent="0.25">
      <c r="A18" s="358" t="s">
        <v>30</v>
      </c>
      <c r="B18" s="362" t="s">
        <v>1199</v>
      </c>
      <c r="C18" s="360" t="s">
        <v>1200</v>
      </c>
    </row>
    <row r="19" spans="1:5" x14ac:dyDescent="0.25">
      <c r="A19" s="358" t="s">
        <v>38</v>
      </c>
      <c r="B19" s="362" t="s">
        <v>1201</v>
      </c>
      <c r="C19" s="360" t="s">
        <v>1202</v>
      </c>
    </row>
    <row r="20" spans="1:5" s="357" customFormat="1" ht="101.45" customHeight="1" x14ac:dyDescent="0.25">
      <c r="A20" s="351" t="s">
        <v>1203</v>
      </c>
      <c r="B20" s="355" t="s">
        <v>1250</v>
      </c>
      <c r="C20" s="355"/>
      <c r="D20" s="356"/>
      <c r="E20" s="356"/>
    </row>
    <row r="21" spans="1:5" ht="47.25" x14ac:dyDescent="0.25">
      <c r="A21" s="358" t="s">
        <v>45</v>
      </c>
      <c r="B21" s="362" t="s">
        <v>1227</v>
      </c>
      <c r="C21" s="384" t="s">
        <v>443</v>
      </c>
    </row>
    <row r="22" spans="1:5" ht="110.25" x14ac:dyDescent="0.25">
      <c r="A22" s="358" t="s">
        <v>46</v>
      </c>
      <c r="B22" s="362" t="s">
        <v>1251</v>
      </c>
      <c r="C22" s="384" t="s">
        <v>285</v>
      </c>
    </row>
    <row r="23" spans="1:5" ht="94.5" x14ac:dyDescent="0.25">
      <c r="A23" s="358" t="s">
        <v>751</v>
      </c>
      <c r="B23" s="362" t="s">
        <v>1229</v>
      </c>
      <c r="C23" s="384" t="s">
        <v>286</v>
      </c>
    </row>
    <row r="24" spans="1:5" ht="126" x14ac:dyDescent="0.25">
      <c r="A24" s="358" t="s">
        <v>752</v>
      </c>
      <c r="B24" s="362" t="s">
        <v>1230</v>
      </c>
      <c r="C24" s="384" t="s">
        <v>285</v>
      </c>
    </row>
    <row r="25" spans="1:5" ht="126" x14ac:dyDescent="0.25">
      <c r="A25" s="358" t="s">
        <v>753</v>
      </c>
      <c r="B25" s="362" t="s">
        <v>1231</v>
      </c>
      <c r="C25" s="384" t="s">
        <v>285</v>
      </c>
    </row>
    <row r="26" spans="1:5" ht="62.25" customHeight="1" x14ac:dyDescent="0.25">
      <c r="A26" s="358" t="s">
        <v>754</v>
      </c>
      <c r="B26" s="362" t="s">
        <v>1252</v>
      </c>
      <c r="C26" s="367" t="s">
        <v>1253</v>
      </c>
    </row>
    <row r="27" spans="1:5" s="389" customFormat="1" ht="63" x14ac:dyDescent="0.25">
      <c r="A27" s="385" t="s">
        <v>1211</v>
      </c>
      <c r="B27" s="386" t="s">
        <v>1254</v>
      </c>
      <c r="C27" s="387" t="s">
        <v>1245</v>
      </c>
      <c r="D27" s="388"/>
      <c r="E27" s="388"/>
    </row>
    <row r="29" spans="1:5" s="391" customFormat="1" ht="15.75" x14ac:dyDescent="0.25">
      <c r="A29" s="390"/>
      <c r="B29" s="390"/>
      <c r="C29" s="390"/>
    </row>
    <row r="30" spans="1:5" s="391" customFormat="1" ht="15.75" x14ac:dyDescent="0.25">
      <c r="A30" s="392"/>
      <c r="B30" s="393"/>
      <c r="C30" s="393"/>
    </row>
    <row r="31" spans="1:5" s="391" customFormat="1" ht="15.75" x14ac:dyDescent="0.25">
      <c r="A31" s="392"/>
      <c r="B31" s="393"/>
      <c r="C31" s="393"/>
    </row>
    <row r="32" spans="1:5" x14ac:dyDescent="0.25">
      <c r="A32" s="394"/>
      <c r="B32" s="395"/>
      <c r="C32" s="395"/>
    </row>
    <row r="33" spans="1:3" x14ac:dyDescent="0.25">
      <c r="A33" s="394"/>
      <c r="B33" s="395"/>
      <c r="C33" s="395"/>
    </row>
  </sheetData>
  <mergeCells count="6">
    <mergeCell ref="A1:C1"/>
    <mergeCell ref="A2:C2"/>
    <mergeCell ref="A4:C4"/>
    <mergeCell ref="B8:C8"/>
    <mergeCell ref="B15:C15"/>
    <mergeCell ref="B20:C20"/>
  </mergeCells>
  <pageMargins left="0.82677165354330717" right="0.23622047244094491" top="0.55118110236220474" bottom="0.55118110236220474"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4</vt:i4>
      </vt:variant>
    </vt:vector>
  </HeadingPairs>
  <TitlesOfParts>
    <vt:vector size="17" baseType="lpstr">
      <vt:lpstr>Передвижная энергетика 1</vt:lpstr>
      <vt:lpstr>проч</vt:lpstr>
      <vt:lpstr>Росэнергоатом</vt:lpstr>
      <vt:lpstr>Ф 19</vt:lpstr>
      <vt:lpstr>Ф 22 Раздел 1</vt:lpstr>
      <vt:lpstr>Ф 22 Раздел 2</vt:lpstr>
      <vt:lpstr>Ф 22 Раздел 3</vt:lpstr>
      <vt:lpstr>Ф 22 Раздел 4</vt:lpstr>
      <vt:lpstr>Ф 23 Раздел 1</vt:lpstr>
      <vt:lpstr>Ф 23 Раздел 2</vt:lpstr>
      <vt:lpstr>Ф 24 Раздел 1</vt:lpstr>
      <vt:lpstr>Ф 24 Раздел 2</vt:lpstr>
      <vt:lpstr>Ф 24 Раздел 3</vt:lpstr>
      <vt:lpstr>'Ф 22 Раздел 1'!_ednref2</vt:lpstr>
      <vt:lpstr>'Ф 19'!Заголовки_для_печати</vt:lpstr>
      <vt:lpstr>'Ф 19'!Область_печати</vt:lpstr>
      <vt:lpstr>'Ф 24 Раздел 1'!Область_печати</vt:lpstr>
    </vt:vector>
  </TitlesOfParts>
  <Company>MOESK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KolesnikovDV</dc:creator>
  <cp:lastModifiedBy>Фокина Ольга Романовна</cp:lastModifiedBy>
  <cp:lastPrinted>2024-02-09T14:21:00Z</cp:lastPrinted>
  <dcterms:created xsi:type="dcterms:W3CDTF">2015-09-16T07:43:55Z</dcterms:created>
  <dcterms:modified xsi:type="dcterms:W3CDTF">2024-04-03T07:43:58Z</dcterms:modified>
</cp:coreProperties>
</file>