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AA677122-75C2-4A3B-B95A-C5A6C9F161FE}" xr6:coauthVersionLast="47" xr6:coauthVersionMax="47" xr10:uidLastSave="{00000000-0000-0000-0000-000000000000}"/>
  <bookViews>
    <workbookView xWindow="-120" yWindow="-120" windowWidth="29040" windowHeight="15840" xr2:uid="{734D3771-684B-42A2-808B-783AA1E2F3E8}"/>
  </bookViews>
  <sheets>
    <sheet name="Ф 19" sheetId="1" r:id="rId1"/>
  </sheets>
  <definedNames>
    <definedName name="_xlnm._FilterDatabase" localSheetId="0" hidden="1">'Ф 19'!$A$16:$Q$463</definedName>
    <definedName name="_xlnm.Print_Titles" localSheetId="0">'Ф 19'!$14:$16</definedName>
    <definedName name="_xlnm.Print_Area" localSheetId="0">'Ф 19'!$A$1:$Q$463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56" i="1" l="1"/>
  <c r="M456" i="1"/>
  <c r="O456" i="1" s="1"/>
  <c r="O453" i="1" s="1"/>
  <c r="I456" i="1"/>
  <c r="N453" i="1"/>
  <c r="M453" i="1"/>
  <c r="L453" i="1"/>
  <c r="K453" i="1"/>
  <c r="J453" i="1"/>
  <c r="I453" i="1"/>
  <c r="H453" i="1"/>
  <c r="P453" i="1" s="1"/>
  <c r="G453" i="1"/>
  <c r="F453" i="1"/>
  <c r="E453" i="1"/>
  <c r="D453" i="1"/>
  <c r="Q439" i="1"/>
  <c r="P439" i="1"/>
  <c r="Q438" i="1"/>
  <c r="P438" i="1"/>
  <c r="P435" i="1"/>
  <c r="K435" i="1"/>
  <c r="Q435" i="1" s="1"/>
  <c r="H413" i="1"/>
  <c r="P413" i="1" s="1"/>
  <c r="E413" i="1"/>
  <c r="I407" i="1"/>
  <c r="I413" i="1" s="1"/>
  <c r="Q413" i="1" s="1"/>
  <c r="H407" i="1"/>
  <c r="P407" i="1" s="1"/>
  <c r="G407" i="1"/>
  <c r="Q406" i="1"/>
  <c r="P406" i="1"/>
  <c r="G406" i="1"/>
  <c r="E389" i="1"/>
  <c r="I383" i="1"/>
  <c r="Q383" i="1" s="1"/>
  <c r="H383" i="1"/>
  <c r="H389" i="1" s="1"/>
  <c r="P389" i="1" s="1"/>
  <c r="G382" i="1"/>
  <c r="F382" i="1"/>
  <c r="Q382" i="1" s="1"/>
  <c r="I381" i="1"/>
  <c r="Q381" i="1" s="1"/>
  <c r="H381" i="1"/>
  <c r="P381" i="1" s="1"/>
  <c r="G381" i="1"/>
  <c r="F381" i="1"/>
  <c r="I380" i="1"/>
  <c r="Q380" i="1" s="1"/>
  <c r="H380" i="1"/>
  <c r="P380" i="1" s="1"/>
  <c r="G380" i="1"/>
  <c r="F380" i="1"/>
  <c r="P374" i="1"/>
  <c r="I374" i="1"/>
  <c r="Q374" i="1" s="1"/>
  <c r="O356" i="1"/>
  <c r="M356" i="1"/>
  <c r="P356" i="1" s="1"/>
  <c r="M352" i="1"/>
  <c r="F352" i="1"/>
  <c r="M351" i="1"/>
  <c r="F351" i="1"/>
  <c r="O347" i="1"/>
  <c r="M347" i="1"/>
  <c r="P347" i="1" s="1"/>
  <c r="I347" i="1"/>
  <c r="Q347" i="1" s="1"/>
  <c r="F347" i="1"/>
  <c r="G252" i="1"/>
  <c r="E252" i="1"/>
  <c r="D252" i="1"/>
  <c r="G249" i="1"/>
  <c r="E249" i="1"/>
  <c r="D249" i="1"/>
  <c r="G248" i="1"/>
  <c r="G256" i="1" s="1"/>
  <c r="G258" i="1" s="1"/>
  <c r="E248" i="1"/>
  <c r="E256" i="1" s="1"/>
  <c r="E258" i="1" s="1"/>
  <c r="D248" i="1"/>
  <c r="D256" i="1" s="1"/>
  <c r="D258" i="1" s="1"/>
  <c r="G243" i="1"/>
  <c r="G242" i="1"/>
  <c r="G225" i="1"/>
  <c r="E225" i="1"/>
  <c r="D225" i="1"/>
  <c r="G204" i="1"/>
  <c r="E204" i="1"/>
  <c r="D204" i="1"/>
  <c r="G181" i="1"/>
  <c r="E181" i="1"/>
  <c r="D181" i="1"/>
  <c r="E144" i="1"/>
  <c r="G96" i="1"/>
  <c r="E96" i="1"/>
  <c r="D96" i="1"/>
  <c r="M80" i="1"/>
  <c r="L80" i="1"/>
  <c r="K80" i="1"/>
  <c r="I80" i="1"/>
  <c r="J76" i="1"/>
  <c r="L76" i="1" s="1"/>
  <c r="H76" i="1"/>
  <c r="G76" i="1"/>
  <c r="F76" i="1"/>
  <c r="E76" i="1"/>
  <c r="D76" i="1"/>
  <c r="L75" i="1"/>
  <c r="K75" i="1"/>
  <c r="I75" i="1"/>
  <c r="F75" i="1"/>
  <c r="J73" i="1"/>
  <c r="K73" i="1" s="1"/>
  <c r="H73" i="1"/>
  <c r="I73" i="1" s="1"/>
  <c r="G73" i="1"/>
  <c r="F73" i="1"/>
  <c r="E73" i="1"/>
  <c r="D73" i="1"/>
  <c r="L72" i="1"/>
  <c r="M72" i="1" s="1"/>
  <c r="K72" i="1"/>
  <c r="I72" i="1"/>
  <c r="G72" i="1"/>
  <c r="F72" i="1"/>
  <c r="E72" i="1"/>
  <c r="D72" i="1"/>
  <c r="L71" i="1"/>
  <c r="M71" i="1" s="1"/>
  <c r="K71" i="1"/>
  <c r="I71" i="1"/>
  <c r="J70" i="1"/>
  <c r="K70" i="1" s="1"/>
  <c r="H70" i="1"/>
  <c r="I70" i="1" s="1"/>
  <c r="G70" i="1"/>
  <c r="F70" i="1"/>
  <c r="E70" i="1"/>
  <c r="D70" i="1"/>
  <c r="J65" i="1"/>
  <c r="K65" i="1" s="1"/>
  <c r="H65" i="1"/>
  <c r="I65" i="1" s="1"/>
  <c r="F65" i="1"/>
  <c r="E65" i="1"/>
  <c r="D65" i="1"/>
  <c r="M64" i="1"/>
  <c r="L64" i="1"/>
  <c r="K64" i="1"/>
  <c r="I64" i="1"/>
  <c r="K63" i="1"/>
  <c r="J63" i="1"/>
  <c r="L63" i="1" s="1"/>
  <c r="I63" i="1"/>
  <c r="H63" i="1"/>
  <c r="F63" i="1"/>
  <c r="D63" i="1"/>
  <c r="M57" i="1"/>
  <c r="L57" i="1"/>
  <c r="K57" i="1"/>
  <c r="I57" i="1"/>
  <c r="L55" i="1"/>
  <c r="L52" i="1"/>
  <c r="N52" i="1" s="1"/>
  <c r="O52" i="1" s="1"/>
  <c r="I52" i="1"/>
  <c r="H52" i="1"/>
  <c r="P52" i="1" s="1"/>
  <c r="G52" i="1"/>
  <c r="E52" i="1"/>
  <c r="D52" i="1"/>
  <c r="L49" i="1"/>
  <c r="M49" i="1" s="1"/>
  <c r="I49" i="1"/>
  <c r="K48" i="1"/>
  <c r="J48" i="1"/>
  <c r="L48" i="1" s="1"/>
  <c r="I48" i="1"/>
  <c r="H48" i="1"/>
  <c r="G48" i="1"/>
  <c r="F48" i="1"/>
  <c r="E48" i="1"/>
  <c r="D48" i="1"/>
  <c r="G41" i="1"/>
  <c r="J33" i="1"/>
  <c r="J81" i="1" s="1"/>
  <c r="J115" i="1" s="1"/>
  <c r="J145" i="1" s="1"/>
  <c r="G33" i="1"/>
  <c r="G81" i="1" s="1"/>
  <c r="G115" i="1" s="1"/>
  <c r="G145" i="1" s="1"/>
  <c r="F33" i="1"/>
  <c r="E33" i="1"/>
  <c r="E81" i="1" s="1"/>
  <c r="E115" i="1" s="1"/>
  <c r="E145" i="1" s="1"/>
  <c r="D33" i="1"/>
  <c r="D81" i="1" s="1"/>
  <c r="D115" i="1" s="1"/>
  <c r="D145" i="1" s="1"/>
  <c r="E26" i="1"/>
  <c r="E41" i="1" s="1"/>
  <c r="D26" i="1"/>
  <c r="D41" i="1" s="1"/>
  <c r="L18" i="1"/>
  <c r="I18" i="1"/>
  <c r="H18" i="1"/>
  <c r="F18" i="1"/>
  <c r="N18" i="1" l="1"/>
  <c r="P18" i="1"/>
  <c r="H33" i="1"/>
  <c r="F81" i="1"/>
  <c r="F115" i="1" s="1"/>
  <c r="F145" i="1" s="1"/>
  <c r="M18" i="1"/>
  <c r="K33" i="1"/>
  <c r="K81" i="1" s="1"/>
  <c r="K115" i="1" s="1"/>
  <c r="K145" i="1" s="1"/>
  <c r="G39" i="1"/>
  <c r="D47" i="1"/>
  <c r="G47" i="1"/>
  <c r="P63" i="1"/>
  <c r="N63" i="1"/>
  <c r="O63" i="1" s="1"/>
  <c r="M63" i="1"/>
  <c r="Q63" i="1" s="1"/>
  <c r="N76" i="1"/>
  <c r="O76" i="1" s="1"/>
  <c r="M76" i="1"/>
  <c r="L33" i="1"/>
  <c r="L81" i="1" s="1"/>
  <c r="L115" i="1" s="1"/>
  <c r="L145" i="1" s="1"/>
  <c r="E39" i="1"/>
  <c r="E47" i="1"/>
  <c r="P48" i="1"/>
  <c r="N48" i="1"/>
  <c r="O48" i="1" s="1"/>
  <c r="M48" i="1"/>
  <c r="Q48" i="1" s="1"/>
  <c r="Q64" i="1"/>
  <c r="P76" i="1"/>
  <c r="Q80" i="1"/>
  <c r="Q453" i="1"/>
  <c r="Q456" i="1"/>
  <c r="N49" i="1"/>
  <c r="O49" i="1" s="1"/>
  <c r="Q49" i="1" s="1"/>
  <c r="M52" i="1"/>
  <c r="Q52" i="1" s="1"/>
  <c r="M55" i="1"/>
  <c r="L65" i="1"/>
  <c r="L70" i="1"/>
  <c r="N71" i="1"/>
  <c r="O71" i="1" s="1"/>
  <c r="Q71" i="1" s="1"/>
  <c r="N72" i="1"/>
  <c r="O72" i="1" s="1"/>
  <c r="Q72" i="1" s="1"/>
  <c r="L73" i="1"/>
  <c r="M75" i="1"/>
  <c r="Q75" i="1" s="1"/>
  <c r="I76" i="1"/>
  <c r="K76" i="1"/>
  <c r="O352" i="1"/>
  <c r="Q352" i="1" s="1"/>
  <c r="Q356" i="1"/>
  <c r="P382" i="1"/>
  <c r="P383" i="1"/>
  <c r="I389" i="1"/>
  <c r="Q389" i="1" s="1"/>
  <c r="Q407" i="1"/>
  <c r="N55" i="1"/>
  <c r="O55" i="1" s="1"/>
  <c r="N57" i="1"/>
  <c r="O57" i="1" s="1"/>
  <c r="Q57" i="1" s="1"/>
  <c r="N64" i="1"/>
  <c r="O64" i="1" s="1"/>
  <c r="N75" i="1"/>
  <c r="O75" i="1" s="1"/>
  <c r="N80" i="1"/>
  <c r="O80" i="1" s="1"/>
  <c r="O351" i="1"/>
  <c r="Q351" i="1" s="1"/>
  <c r="M65" i="1" l="1"/>
  <c r="N65" i="1"/>
  <c r="O65" i="1" s="1"/>
  <c r="M73" i="1"/>
  <c r="N73" i="1"/>
  <c r="O73" i="1" s="1"/>
  <c r="M70" i="1"/>
  <c r="N70" i="1"/>
  <c r="O70" i="1" s="1"/>
  <c r="P352" i="1"/>
  <c r="P75" i="1"/>
  <c r="P351" i="1"/>
  <c r="Q76" i="1"/>
  <c r="P72" i="1"/>
  <c r="P71" i="1"/>
  <c r="P70" i="1"/>
  <c r="Q55" i="1"/>
  <c r="P49" i="1"/>
  <c r="P80" i="1"/>
  <c r="P55" i="1"/>
  <c r="N33" i="1"/>
  <c r="O33" i="1" s="1"/>
  <c r="M33" i="1"/>
  <c r="M81" i="1" s="1"/>
  <c r="M115" i="1" s="1"/>
  <c r="M145" i="1" s="1"/>
  <c r="P64" i="1"/>
  <c r="P57" i="1"/>
  <c r="I33" i="1"/>
  <c r="O18" i="1"/>
  <c r="O81" i="1" s="1"/>
  <c r="O115" i="1" s="1"/>
  <c r="O145" i="1" s="1"/>
  <c r="H81" i="1"/>
  <c r="H115" i="1" s="1"/>
  <c r="H145" i="1" s="1"/>
  <c r="Q33" i="1" l="1"/>
  <c r="I81" i="1"/>
  <c r="I115" i="1" s="1"/>
  <c r="I145" i="1" s="1"/>
  <c r="Q18" i="1"/>
  <c r="Q81" i="1" s="1"/>
  <c r="N81" i="1"/>
  <c r="N115" i="1" s="1"/>
  <c r="N145" i="1" s="1"/>
  <c r="P33" i="1"/>
  <c r="P81" i="1" s="1"/>
  <c r="P65" i="1"/>
  <c r="P73" i="1"/>
  <c r="Q70" i="1"/>
  <c r="Q73" i="1"/>
  <c r="Q65" i="1"/>
</calcChain>
</file>

<file path=xl/sharedStrings.xml><?xml version="1.0" encoding="utf-8"?>
<sst xmlns="http://schemas.openxmlformats.org/spreadsheetml/2006/main" count="1818" uniqueCount="745">
  <si>
    <t>Форма 19. Финансовый план субъекта электроэнергетики (версия шаблона 1.0)</t>
  </si>
  <si>
    <t>Проект инвестиционной программы Общество с ограниченной ответственностью " Дальневосточная энергосетевая компания"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</si>
  <si>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</si>
  <si>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Приморский край</t>
  </si>
  <si>
    <t>Год раскрытия информации: 2025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</si>
  <si>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</si>
  <si>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</si>
  <si>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</si>
  <si>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</si>
  <si>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</si>
  <si>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</si>
  <si>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</si>
  <si>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</si>
  <si>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</si>
  <si>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</si>
  <si>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</si>
  <si>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</si>
  <si>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</si>
  <si>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 2025-2028гг.</t>
  </si>
  <si>
    <t>Факт</t>
  </si>
  <si>
    <t>Утвержденный план</t>
  </si>
  <si>
    <t>Предложение по корректировке  утвержденного плана</t>
  </si>
  <si>
    <t>План (Утвержденный план)</t>
  </si>
  <si>
    <t>План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</si>
  <si>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</si>
  <si>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</si>
  <si>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</si>
  <si>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</si>
  <si>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</si>
  <si>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</si>
  <si>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</si>
  <si>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</si>
  <si>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</si>
  <si>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</si>
  <si>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</si>
  <si>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</si>
  <si>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</si>
  <si>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</si>
  <si>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</si>
  <si>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</si>
  <si>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</si>
  <si>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</si>
  <si>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</si>
  <si>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</si>
  <si>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</si>
  <si>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</si>
  <si>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</si>
  <si>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</si>
  <si>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</si>
  <si>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</si>
  <si>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</si>
  <si>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</si>
  <si>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</si>
  <si>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нд</t>
  </si>
  <si>
    <t>-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</si>
  <si>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</si>
  <si>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</si>
  <si>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</si>
  <si>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</si>
  <si>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</si>
  <si>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</si>
  <si>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</si>
  <si>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</si>
  <si>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</si>
  <si>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</si>
  <si>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</si>
  <si>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</si>
  <si>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</si>
  <si>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</si>
  <si>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</si>
  <si>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</si>
  <si>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</si>
  <si>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</si>
  <si>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</si>
  <si>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</si>
  <si>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</si>
  <si>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</si>
  <si>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</si>
  <si>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</si>
  <si>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</si>
  <si>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</si>
  <si>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</si>
  <si>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</si>
  <si>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</si>
  <si>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</si>
  <si>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</si>
  <si>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</si>
  <si>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</si>
  <si>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</si>
  <si>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</si>
  <si>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</si>
  <si>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</si>
  <si>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</si>
  <si>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</si>
  <si>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</si>
  <si>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</si>
  <si>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</si>
  <si>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</si>
  <si>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</si>
  <si>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</si>
  <si>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</si>
  <si>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</si>
  <si>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</si>
  <si>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</si>
  <si>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</si>
  <si>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</si>
  <si>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</si>
  <si>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</si>
  <si>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</si>
  <si>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</si>
  <si>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</si>
  <si>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</si>
  <si>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</si>
  <si>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</si>
  <si>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</si>
  <si>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</si>
  <si>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</si>
  <si>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</si>
  <si>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</si>
  <si>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</si>
  <si>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</si>
  <si>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</si>
  <si>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</si>
  <si>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</si>
  <si>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</si>
  <si>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</si>
  <si>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</si>
  <si>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</si>
  <si>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</si>
  <si>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</si>
  <si>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</si>
  <si>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</si>
  <si>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</si>
  <si>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</si>
  <si>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</si>
  <si>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</si>
  <si>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</si>
  <si>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</si>
  <si>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</si>
  <si>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</si>
  <si>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</si>
  <si>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</si>
  <si>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</si>
  <si>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</si>
  <si>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</si>
  <si>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</si>
  <si>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</si>
  <si>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</si>
  <si>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</si>
  <si>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</si>
  <si>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</si>
  <si>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</si>
  <si>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</si>
  <si>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</si>
  <si>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</si>
  <si>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</si>
  <si>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</si>
  <si>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</si>
  <si>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</si>
  <si>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</si>
  <si>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</si>
  <si>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</si>
  <si>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</si>
  <si>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</si>
  <si>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</si>
  <si>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</si>
  <si>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</si>
  <si>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</si>
  <si>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</si>
  <si>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</si>
  <si>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</si>
  <si>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</si>
  <si>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</si>
  <si>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</si>
  <si>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</si>
  <si>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</si>
  <si>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</si>
  <si>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</si>
  <si>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</si>
  <si>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</si>
  <si>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</si>
  <si>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</si>
  <si>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</si>
  <si>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</si>
  <si>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</si>
  <si>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</si>
  <si>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</si>
  <si>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</si>
  <si>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</si>
  <si>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</si>
  <si>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</si>
  <si>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</si>
  <si>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</si>
  <si>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</si>
  <si>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</si>
  <si>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</si>
  <si>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</si>
  <si>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</si>
  <si>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</si>
  <si>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</si>
  <si>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</si>
  <si>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</si>
  <si>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</si>
  <si>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</si>
  <si>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</si>
  <si>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</si>
  <si>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</si>
  <si>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</si>
  <si>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</si>
  <si>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</si>
  <si>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</si>
  <si>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</si>
  <si>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</si>
  <si>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</si>
  <si>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</si>
  <si>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</si>
  <si>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</si>
  <si>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</si>
  <si>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</si>
  <si>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</si>
  <si>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</si>
  <si>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</si>
  <si>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</si>
  <si>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</si>
  <si>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</si>
  <si>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</si>
  <si>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</si>
  <si>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</si>
  <si>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</si>
  <si>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</si>
  <si>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</si>
  <si>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</si>
  <si>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</si>
  <si>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</si>
  <si>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</si>
  <si>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</si>
  <si>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</si>
  <si>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</si>
  <si>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</si>
  <si>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</si>
  <si>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</si>
  <si>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</si>
  <si>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</si>
  <si>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</si>
  <si>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</si>
  <si>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</si>
  <si>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</si>
  <si>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</si>
  <si>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</si>
  <si>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</si>
  <si>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</si>
  <si>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</si>
  <si>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</si>
  <si>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</si>
  <si>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</si>
  <si>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</si>
  <si>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</si>
  <si>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</si>
  <si>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</si>
  <si>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</si>
  <si>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</si>
  <si>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</si>
  <si>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</si>
  <si>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</si>
  <si>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</si>
  <si>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</si>
  <si>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</si>
  <si>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</si>
  <si>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</si>
  <si>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</si>
  <si>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</si>
  <si>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</si>
  <si>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</si>
  <si>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</si>
  <si>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</si>
  <si>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</si>
  <si>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</si>
  <si>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</si>
  <si>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</si>
  <si>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</si>
  <si>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</si>
  <si>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</si>
  <si>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</si>
  <si>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</si>
  <si>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</si>
  <si>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</si>
  <si>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</si>
  <si>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</si>
  <si>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</si>
  <si>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</si>
  <si>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</si>
  <si>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</si>
  <si>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</si>
  <si>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</si>
  <si>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</si>
  <si>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</si>
  <si>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</si>
  <si>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</si>
  <si>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</si>
  <si>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</si>
  <si>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</si>
  <si>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</si>
  <si>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</si>
  <si>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</si>
  <si>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</si>
  <si>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</si>
  <si>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</si>
  <si>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</si>
  <si>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</si>
  <si>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</si>
  <si>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</si>
  <si>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</si>
  <si>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</si>
  <si>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</si>
  <si>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</si>
  <si>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</si>
  <si>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</si>
  <si>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</si>
  <si>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</si>
  <si>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</si>
  <si>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</si>
  <si>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</si>
  <si>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</si>
  <si>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</si>
  <si>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</si>
  <si>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</si>
  <si>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</si>
  <si>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</si>
  <si>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</si>
  <si>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</si>
  <si>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</si>
  <si>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</si>
  <si>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</si>
  <si>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</si>
  <si>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</si>
  <si>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</si>
  <si>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</si>
  <si>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</si>
  <si>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</si>
  <si>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</si>
  <si>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</si>
  <si>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</si>
  <si>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</si>
  <si>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</si>
  <si>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</si>
  <si>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</si>
  <si>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</si>
  <si>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</si>
  <si>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</si>
  <si>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</si>
  <si>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</si>
  <si>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</si>
  <si>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</si>
  <si>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</si>
  <si>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</si>
  <si>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</si>
  <si>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</si>
  <si>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</si>
  <si>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</si>
  <si>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</si>
  <si>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</si>
  <si>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</si>
  <si>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</si>
  <si>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</si>
  <si>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</si>
  <si>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</si>
  <si>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</si>
  <si>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</si>
  <si>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</si>
  <si>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</si>
  <si>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</si>
  <si>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</si>
  <si>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</si>
  <si>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</si>
  <si>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</si>
  <si>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</si>
  <si>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</si>
  <si>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</si>
  <si>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</si>
  <si>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</si>
  <si>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</si>
  <si>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</si>
  <si>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</si>
  <si>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</si>
  <si>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</si>
  <si>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</si>
  <si>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</si>
  <si>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</si>
  <si>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</si>
  <si>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</si>
  <si>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</si>
  <si>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</si>
  <si>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</si>
  <si>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</si>
  <si>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</si>
  <si>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</si>
  <si>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</si>
  <si>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</si>
  <si>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</si>
  <si>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</si>
  <si>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</si>
  <si>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</si>
  <si>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</si>
  <si>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</si>
  <si>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</si>
  <si>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</si>
  <si>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</si>
  <si>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</si>
  <si>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</si>
  <si>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</si>
  <si>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</si>
  <si>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</si>
  <si>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</si>
  <si>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</si>
  <si>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</si>
  <si>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</si>
  <si>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</si>
  <si>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</si>
  <si>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</si>
  <si>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</si>
  <si>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</si>
  <si>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</si>
  <si>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</si>
  <si>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</si>
  <si>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</si>
  <si>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</si>
  <si>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</si>
  <si>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</si>
  <si>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</si>
  <si>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</si>
  <si>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</si>
  <si>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</si>
  <si>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</si>
  <si>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</si>
  <si>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</si>
  <si>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</si>
  <si>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</si>
  <si>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</si>
  <si>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</si>
  <si>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</si>
  <si>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</si>
  <si>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</si>
  <si>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</si>
  <si>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</si>
  <si>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</si>
  <si>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</si>
  <si>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</si>
  <si>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</si>
  <si>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</si>
  <si>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</si>
  <si>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</si>
  <si>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</si>
  <si>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</si>
  <si>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</si>
  <si>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</si>
  <si>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</si>
  <si>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</si>
  <si>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</si>
  <si>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</si>
  <si>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</si>
  <si>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</si>
  <si>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</si>
  <si>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</si>
  <si>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</si>
  <si>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</si>
  <si>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</si>
  <si>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</si>
  <si>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</si>
  <si>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</si>
  <si>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</si>
  <si>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</si>
  <si>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</si>
  <si>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</si>
  <si>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</si>
  <si>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</si>
  <si>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</si>
  <si>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</si>
  <si>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</si>
  <si>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</si>
  <si>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</si>
  <si>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</si>
  <si>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</si>
  <si>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</si>
  <si>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</si>
  <si>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</si>
  <si>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</si>
  <si>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</si>
  <si>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</si>
  <si>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</si>
  <si>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</si>
  <si>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</si>
  <si>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</si>
  <si>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</si>
  <si>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</si>
  <si>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</si>
  <si>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</si>
  <si>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</si>
  <si>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</si>
  <si>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</si>
  <si>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</si>
  <si>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</si>
  <si>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</si>
  <si>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</si>
  <si>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</si>
  <si>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</si>
  <si>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</si>
  <si>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</si>
  <si>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</si>
  <si>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</si>
  <si>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</si>
  <si>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</si>
  <si>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</si>
  <si>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</si>
  <si>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</si>
  <si>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</si>
  <si>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</si>
  <si>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</si>
  <si>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</si>
  <si>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</si>
  <si>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</si>
  <si>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</si>
  <si>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</si>
  <si>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</si>
  <si>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</si>
  <si>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</si>
  <si>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</si>
  <si>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</si>
  <si>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</si>
  <si>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</si>
  <si>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</si>
  <si>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</si>
  <si>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</si>
  <si>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</si>
  <si>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</si>
  <si>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</si>
  <si>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</si>
  <si>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</si>
  <si>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</si>
  <si>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</si>
  <si>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</si>
  <si>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</si>
  <si>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</si>
  <si>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</si>
  <si>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</si>
  <si>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</si>
  <si>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</si>
  <si>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</si>
  <si>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</si>
  <si>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</si>
  <si>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</si>
  <si>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</si>
  <si>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</si>
  <si>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</si>
  <si>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</si>
  <si>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</si>
  <si>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</si>
  <si>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</si>
  <si>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</si>
  <si>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</si>
  <si>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</si>
  <si>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</si>
  <si>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</si>
  <si>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</si>
  <si>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</si>
  <si>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</si>
  <si>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</si>
  <si>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</si>
  <si>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</si>
  <si>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</si>
  <si>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</si>
  <si>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</si>
  <si>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</si>
  <si>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</si>
  <si>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</si>
  <si>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</si>
  <si>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</si>
  <si>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</si>
  <si>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</si>
  <si>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</si>
  <si>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</si>
  <si>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</si>
  <si>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</si>
  <si>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</si>
  <si>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</si>
  <si>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</si>
  <si>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</si>
  <si>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</si>
  <si>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</si>
  <si>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</si>
  <si>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</si>
  <si>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</si>
  <si>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</si>
  <si>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</si>
  <si>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</si>
  <si>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</si>
  <si>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</si>
  <si>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</si>
  <si>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</si>
  <si>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</si>
  <si>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</si>
  <si>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</si>
  <si>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</si>
  <si>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</si>
  <si>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</si>
  <si>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</si>
  <si>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</si>
  <si>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</si>
  <si>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</si>
  <si>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</si>
  <si>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</si>
  <si>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</si>
  <si>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</si>
  <si>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</si>
  <si>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</si>
  <si>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</si>
  <si>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</si>
  <si>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</si>
  <si>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</si>
  <si>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</si>
  <si>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</si>
  <si>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</si>
  <si>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</si>
  <si>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</si>
  <si>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</si>
  <si>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</si>
  <si>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</si>
  <si>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</si>
  <si>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</si>
  <si>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</si>
  <si>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</si>
  <si>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</si>
  <si>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</si>
  <si>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</si>
  <si>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</si>
  <si>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</si>
  <si>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</si>
  <si>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Итого за период реализации инвестиционной программы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</si>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</sst>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 CYR"/>
      <charset val="204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166" fontId="1" fillId="0" borderId="0" applyFont="0" applyFill="0" applyBorder="0" applyAlignment="0" applyProtection="0"/>
    <xf numFmtId="0" fontId="18" fillId="0" borderId="0"/>
  </cellStyleXfs>
  <cellXfs count="65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49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1" applyFont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49" fontId="14" fillId="0" borderId="1" xfId="1" applyNumberFormat="1" applyFont="1" applyBorder="1" applyAlignment="1">
      <alignment horizontal="center" vertical="center"/>
    </xf>
    <xf numFmtId="0" fontId="2" fillId="0" borderId="0" xfId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 vertical="center" indent="1"/>
    </xf>
    <xf numFmtId="3" fontId="6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 vertical="center" wrapText="1" indent="1"/>
    </xf>
    <xf numFmtId="4" fontId="15" fillId="0" borderId="1" xfId="0" applyNumberFormat="1" applyFont="1" applyBorder="1" applyAlignment="1">
      <alignment horizontal="right" vertical="center"/>
    </xf>
    <xf numFmtId="0" fontId="2" fillId="0" borderId="1" xfId="1" applyBorder="1" applyAlignment="1">
      <alignment horizontal="left" vertical="center" indent="3"/>
    </xf>
    <xf numFmtId="0" fontId="2" fillId="0" borderId="1" xfId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1" applyBorder="1" applyAlignment="1">
      <alignment horizontal="left" vertical="center" wrapText="1" indent="5"/>
    </xf>
    <xf numFmtId="0" fontId="2" fillId="0" borderId="1" xfId="0" applyFont="1" applyBorder="1" applyAlignment="1">
      <alignment horizontal="left" vertical="center" wrapText="1" indent="7"/>
    </xf>
    <xf numFmtId="165" fontId="6" fillId="0" borderId="1" xfId="1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4" fontId="6" fillId="0" borderId="2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Border="1" applyAlignment="1">
      <alignment horizontal="left" vertical="center" indent="5"/>
    </xf>
    <xf numFmtId="164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1" fillId="0" borderId="0" xfId="1" applyFont="1"/>
    <xf numFmtId="0" fontId="2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1" applyBorder="1" applyAlignment="1">
      <alignment horizontal="left" vertical="center" indent="7"/>
    </xf>
    <xf numFmtId="0" fontId="2" fillId="0" borderId="1" xfId="0" applyFont="1" applyBorder="1" applyAlignment="1">
      <alignment horizontal="left" vertical="center" wrapText="1" indent="2"/>
    </xf>
    <xf numFmtId="164" fontId="19" fillId="0" borderId="1" xfId="3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2" fillId="0" borderId="0" xfId="1" applyAlignment="1">
      <alignment wrapText="1"/>
    </xf>
  </cellXfs>
  <cellStyles count="4">
    <cellStyle name="Обычный" xfId="0" builtinId="0"/>
    <cellStyle name="Обычный 3 2" xfId="1" xr:uid="{C3BD9577-F269-4AB5-B62F-4CA0486FAF19}"/>
    <cellStyle name="Обычный 7" xfId="3" xr:uid="{BDF670DC-23C3-4AF0-96F5-80254D92043B}"/>
    <cellStyle name="Финансовый 2" xfId="2" xr:uid="{77E90538-DB8E-45C5-A9EB-E0DAC2E41C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F562A-9B37-4759-A1F0-E7096504C6B2}">
  <sheetPr>
    <tabColor theme="0" tint="-0.14999847407452621"/>
    <pageSetUpPr fitToPage="1"/>
  </sheetPr>
  <dimension ref="A1:Q463"/>
  <sheetViews>
    <sheetView tabSelected="1" view="pageBreakPreview" topLeftCell="A10" zoomScale="80" zoomScaleNormal="100" zoomScaleSheetLayoutView="80" workbookViewId="0">
      <pane xSplit="3" ySplit="8" topLeftCell="D447" activePane="bottomRight" state="frozen"/>
      <selection activeCell="M59" sqref="M59"/>
      <selection pane="topRight" activeCell="M59" sqref="M59"/>
      <selection pane="bottomLeft" activeCell="M59" sqref="M59"/>
      <selection pane="bottomRight" activeCell="M466" sqref="M466"/>
    </sheetView>
  </sheetViews>
  <sheetFormatPr defaultColWidth="10.28515625" defaultRowHeight="15.75" x14ac:dyDescent="0.25"/>
  <cols>
    <col min="1" max="1" width="10.140625" style="5" customWidth="1"/>
    <col min="2" max="2" width="85.28515625" style="64" customWidth="1"/>
    <col min="3" max="3" width="12.28515625" style="7" customWidth="1"/>
    <col min="4" max="5" width="13.28515625" style="2" customWidth="1"/>
    <col min="6" max="6" width="14.28515625" style="2" customWidth="1"/>
    <col min="7" max="7" width="15.140625" style="2" customWidth="1"/>
    <col min="8" max="8" width="14" style="2" customWidth="1"/>
    <col min="9" max="9" width="15.5703125" style="2" customWidth="1"/>
    <col min="10" max="10" width="17.140625" style="2" customWidth="1"/>
    <col min="11" max="15" width="16.85546875" style="2" customWidth="1"/>
    <col min="16" max="16" width="15.42578125" style="2" customWidth="1"/>
    <col min="17" max="17" width="16.5703125" style="2" customWidth="1"/>
    <col min="18" max="16384" width="10.28515625" style="2"/>
  </cols>
  <sheetData>
    <row r="1" spans="1:17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4" spans="1:17" ht="21.75" customHeight="1" x14ac:dyDescent="0.2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1.15" customHeight="1" x14ac:dyDescent="0.25">
      <c r="A6" s="3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30" customHeight="1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.75" x14ac:dyDescent="0.25">
      <c r="B8" s="6"/>
    </row>
    <row r="9" spans="1:17" ht="50.25" customHeight="1" x14ac:dyDescent="0.25">
      <c r="A9" s="8" t="s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ht="12.6" customHeight="1" x14ac:dyDescent="0.25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x14ac:dyDescent="0.25">
      <c r="A11" s="2"/>
      <c r="B11" s="2"/>
      <c r="C11" s="2"/>
    </row>
    <row r="12" spans="1:17" x14ac:dyDescent="0.25">
      <c r="A12" s="2"/>
      <c r="B12" s="2"/>
      <c r="C12" s="2"/>
    </row>
    <row r="13" spans="1:17" ht="18.75" customHeight="1" x14ac:dyDescent="0.25">
      <c r="A13" s="10" t="s">
        <v>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 ht="73.5" customHeight="1" x14ac:dyDescent="0.25">
      <c r="A14" s="11" t="s">
        <v>8</v>
      </c>
      <c r="B14" s="12" t="s">
        <v>9</v>
      </c>
      <c r="C14" s="12" t="s">
        <v>10</v>
      </c>
      <c r="D14" s="13" t="s">
        <v>11</v>
      </c>
      <c r="E14" s="13" t="s">
        <v>12</v>
      </c>
      <c r="F14" s="14" t="s">
        <v>13</v>
      </c>
      <c r="G14" s="14"/>
      <c r="H14" s="14" t="s">
        <v>14</v>
      </c>
      <c r="I14" s="14"/>
      <c r="J14" s="14" t="s">
        <v>15</v>
      </c>
      <c r="K14" s="14"/>
      <c r="L14" s="14" t="s">
        <v>16</v>
      </c>
      <c r="M14" s="14"/>
      <c r="N14" s="14" t="s">
        <v>17</v>
      </c>
      <c r="O14" s="14"/>
      <c r="P14" s="14" t="s">
        <v>18</v>
      </c>
      <c r="Q14" s="14"/>
    </row>
    <row r="15" spans="1:17" ht="84.75" customHeight="1" x14ac:dyDescent="0.25">
      <c r="A15" s="11"/>
      <c r="B15" s="12"/>
      <c r="C15" s="12"/>
      <c r="D15" s="15" t="s">
        <v>19</v>
      </c>
      <c r="E15" s="15" t="s">
        <v>19</v>
      </c>
      <c r="F15" s="16" t="s">
        <v>20</v>
      </c>
      <c r="G15" s="15" t="s">
        <v>19</v>
      </c>
      <c r="H15" s="16" t="s">
        <v>20</v>
      </c>
      <c r="I15" s="16" t="s">
        <v>21</v>
      </c>
      <c r="J15" s="16" t="s">
        <v>22</v>
      </c>
      <c r="K15" s="16" t="s">
        <v>21</v>
      </c>
      <c r="L15" s="16" t="s">
        <v>22</v>
      </c>
      <c r="M15" s="16" t="s">
        <v>21</v>
      </c>
      <c r="N15" s="16" t="s">
        <v>22</v>
      </c>
      <c r="O15" s="16" t="s">
        <v>21</v>
      </c>
      <c r="P15" s="15" t="s">
        <v>23</v>
      </c>
      <c r="Q15" s="15" t="s">
        <v>21</v>
      </c>
    </row>
    <row r="16" spans="1:17" s="20" customFormat="1" x14ac:dyDescent="0.25">
      <c r="A16" s="17">
        <v>1</v>
      </c>
      <c r="B16" s="18">
        <v>2</v>
      </c>
      <c r="C16" s="18">
        <v>3</v>
      </c>
      <c r="D16" s="19" t="s">
        <v>24</v>
      </c>
      <c r="E16" s="19" t="s">
        <v>25</v>
      </c>
      <c r="F16" s="19" t="s">
        <v>26</v>
      </c>
      <c r="G16" s="19" t="s">
        <v>27</v>
      </c>
      <c r="H16" s="19" t="s">
        <v>28</v>
      </c>
      <c r="I16" s="19" t="s">
        <v>29</v>
      </c>
      <c r="J16" s="19" t="s">
        <v>30</v>
      </c>
      <c r="K16" s="19" t="s">
        <v>31</v>
      </c>
      <c r="L16" s="19" t="s">
        <v>32</v>
      </c>
      <c r="M16" s="19" t="s">
        <v>33</v>
      </c>
      <c r="N16" s="19" t="s">
        <v>34</v>
      </c>
      <c r="O16" s="19" t="s">
        <v>35</v>
      </c>
      <c r="P16" s="17" t="s">
        <v>36</v>
      </c>
      <c r="Q16" s="18">
        <v>17</v>
      </c>
    </row>
    <row r="17" spans="1:17" s="22" customFormat="1" ht="18.75" x14ac:dyDescent="0.25">
      <c r="A17" s="21" t="s">
        <v>37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1:17" s="22" customFormat="1" x14ac:dyDescent="0.25">
      <c r="A18" s="23" t="s">
        <v>38</v>
      </c>
      <c r="B18" s="24" t="s">
        <v>39</v>
      </c>
      <c r="C18" s="25" t="s">
        <v>40</v>
      </c>
      <c r="D18" s="26">
        <v>230.714</v>
      </c>
      <c r="E18" s="26">
        <v>742.74099999999999</v>
      </c>
      <c r="F18" s="26">
        <f>386.51603+277.842+9.104</f>
        <v>673.46203000000003</v>
      </c>
      <c r="G18" s="26">
        <v>882.51</v>
      </c>
      <c r="H18" s="26">
        <f>1290.42633998+80.31353*3.03675+124.2801*3.25848</f>
        <v>1939.2826724555</v>
      </c>
      <c r="I18" s="26">
        <f>1290.42633998+80.31353*3.03675+124.2801*3.25848</f>
        <v>1939.2826724555</v>
      </c>
      <c r="J18" s="26">
        <v>2578.28008</v>
      </c>
      <c r="K18" s="26">
        <v>2578.28008</v>
      </c>
      <c r="L18" s="27">
        <f>J18*104%</f>
        <v>2681.4112832000001</v>
      </c>
      <c r="M18" s="27">
        <f>L18</f>
        <v>2681.4112832000001</v>
      </c>
      <c r="N18" s="27">
        <f>L18*104%</f>
        <v>2788.667734528</v>
      </c>
      <c r="O18" s="27">
        <f>N18</f>
        <v>2788.667734528</v>
      </c>
      <c r="P18" s="26">
        <f>H18+J18+L18+N18</f>
        <v>9987.6417701834998</v>
      </c>
      <c r="Q18" s="26">
        <f>I18+K18+M18+O18</f>
        <v>9987.6417701834998</v>
      </c>
    </row>
    <row r="19" spans="1:17" s="22" customFormat="1" x14ac:dyDescent="0.25">
      <c r="A19" s="23" t="s">
        <v>41</v>
      </c>
      <c r="B19" s="28" t="s">
        <v>42</v>
      </c>
      <c r="C19" s="25" t="s">
        <v>40</v>
      </c>
      <c r="D19" s="26"/>
      <c r="E19" s="26"/>
      <c r="F19" s="26"/>
      <c r="G19" s="26"/>
      <c r="H19" s="26"/>
      <c r="I19" s="26"/>
      <c r="J19" s="26"/>
      <c r="K19" s="26"/>
      <c r="L19" s="27"/>
      <c r="M19" s="27"/>
      <c r="N19" s="27"/>
      <c r="O19" s="27"/>
      <c r="P19" s="29"/>
      <c r="Q19" s="27"/>
    </row>
    <row r="20" spans="1:17" s="22" customFormat="1" ht="31.5" x14ac:dyDescent="0.25">
      <c r="A20" s="23" t="s">
        <v>43</v>
      </c>
      <c r="B20" s="30" t="s">
        <v>44</v>
      </c>
      <c r="C20" s="25" t="s">
        <v>40</v>
      </c>
      <c r="D20" s="26"/>
      <c r="E20" s="26"/>
      <c r="F20" s="26"/>
      <c r="G20" s="26"/>
      <c r="H20" s="26"/>
      <c r="I20" s="26"/>
      <c r="J20" s="26"/>
      <c r="K20" s="26"/>
      <c r="L20" s="27"/>
      <c r="M20" s="27"/>
      <c r="N20" s="27"/>
      <c r="O20" s="27"/>
      <c r="P20" s="29"/>
      <c r="Q20" s="27"/>
    </row>
    <row r="21" spans="1:17" s="22" customFormat="1" ht="31.5" x14ac:dyDescent="0.25">
      <c r="A21" s="23" t="s">
        <v>45</v>
      </c>
      <c r="B21" s="30" t="s">
        <v>46</v>
      </c>
      <c r="C21" s="25" t="s">
        <v>40</v>
      </c>
      <c r="D21" s="26"/>
      <c r="E21" s="26"/>
      <c r="F21" s="26"/>
      <c r="G21" s="26"/>
      <c r="H21" s="26"/>
      <c r="I21" s="26"/>
      <c r="J21" s="26"/>
      <c r="K21" s="26"/>
      <c r="L21" s="27"/>
      <c r="M21" s="27"/>
      <c r="N21" s="27"/>
      <c r="O21" s="27"/>
      <c r="P21" s="29"/>
      <c r="Q21" s="27"/>
    </row>
    <row r="22" spans="1:17" s="22" customFormat="1" ht="31.5" x14ac:dyDescent="0.25">
      <c r="A22" s="23" t="s">
        <v>47</v>
      </c>
      <c r="B22" s="30" t="s">
        <v>48</v>
      </c>
      <c r="C22" s="25" t="s">
        <v>40</v>
      </c>
      <c r="D22" s="26"/>
      <c r="E22" s="26"/>
      <c r="F22" s="26"/>
      <c r="G22" s="26"/>
      <c r="H22" s="26"/>
      <c r="I22" s="26"/>
      <c r="J22" s="26"/>
      <c r="K22" s="26"/>
      <c r="L22" s="27"/>
      <c r="M22" s="27"/>
      <c r="N22" s="27"/>
      <c r="O22" s="27"/>
      <c r="P22" s="29"/>
      <c r="Q22" s="27"/>
    </row>
    <row r="23" spans="1:17" s="22" customFormat="1" x14ac:dyDescent="0.25">
      <c r="A23" s="23" t="s">
        <v>49</v>
      </c>
      <c r="B23" s="28" t="s">
        <v>50</v>
      </c>
      <c r="C23" s="25" t="s">
        <v>40</v>
      </c>
      <c r="D23" s="26"/>
      <c r="E23" s="26"/>
      <c r="F23" s="26"/>
      <c r="G23" s="26"/>
      <c r="H23" s="26"/>
      <c r="I23" s="26"/>
      <c r="J23" s="26"/>
      <c r="K23" s="26"/>
      <c r="L23" s="27"/>
      <c r="M23" s="27"/>
      <c r="N23" s="27"/>
      <c r="O23" s="27"/>
      <c r="P23" s="29"/>
      <c r="Q23" s="27"/>
    </row>
    <row r="24" spans="1:17" s="22" customFormat="1" x14ac:dyDescent="0.25">
      <c r="A24" s="23" t="s">
        <v>51</v>
      </c>
      <c r="B24" s="28" t="s">
        <v>52</v>
      </c>
      <c r="C24" s="25" t="s">
        <v>40</v>
      </c>
      <c r="D24" s="26">
        <v>207.991805708333</v>
      </c>
      <c r="E24" s="26">
        <v>683.04475316666696</v>
      </c>
      <c r="F24" s="26" t="s">
        <v>53</v>
      </c>
      <c r="G24" s="26">
        <v>802.61952161666704</v>
      </c>
      <c r="H24" s="31" t="s">
        <v>54</v>
      </c>
      <c r="I24" s="31" t="s">
        <v>54</v>
      </c>
      <c r="J24" s="31" t="s">
        <v>54</v>
      </c>
      <c r="K24" s="31" t="s">
        <v>54</v>
      </c>
      <c r="L24" s="31" t="s">
        <v>54</v>
      </c>
      <c r="M24" s="31" t="s">
        <v>54</v>
      </c>
      <c r="N24" s="31" t="s">
        <v>54</v>
      </c>
      <c r="O24" s="31" t="s">
        <v>54</v>
      </c>
      <c r="P24" s="26"/>
      <c r="Q24" s="26"/>
    </row>
    <row r="25" spans="1:17" s="22" customFormat="1" x14ac:dyDescent="0.25">
      <c r="A25" s="23" t="s">
        <v>55</v>
      </c>
      <c r="B25" s="28" t="s">
        <v>56</v>
      </c>
      <c r="C25" s="25" t="s">
        <v>40</v>
      </c>
      <c r="D25" s="26"/>
      <c r="E25" s="26"/>
      <c r="F25" s="26"/>
      <c r="G25" s="26"/>
      <c r="H25" s="26"/>
      <c r="I25" s="26"/>
      <c r="J25" s="26"/>
      <c r="K25" s="26"/>
      <c r="L25" s="27"/>
      <c r="M25" s="27"/>
      <c r="N25" s="27"/>
      <c r="O25" s="27"/>
      <c r="P25" s="29"/>
      <c r="Q25" s="27"/>
    </row>
    <row r="26" spans="1:17" s="22" customFormat="1" x14ac:dyDescent="0.25">
      <c r="A26" s="23" t="s">
        <v>57</v>
      </c>
      <c r="B26" s="28" t="s">
        <v>58</v>
      </c>
      <c r="C26" s="25" t="s">
        <v>40</v>
      </c>
      <c r="D26" s="26">
        <f>4.98479624166667+17.36</f>
        <v>22.344796241666671</v>
      </c>
      <c r="E26" s="26">
        <f>69.57093675/1.2</f>
        <v>57.975780625000006</v>
      </c>
      <c r="F26" s="26" t="s">
        <v>53</v>
      </c>
      <c r="G26" s="26">
        <v>78.150110900000001</v>
      </c>
      <c r="H26" s="31" t="s">
        <v>54</v>
      </c>
      <c r="I26" s="31" t="s">
        <v>54</v>
      </c>
      <c r="J26" s="31" t="s">
        <v>54</v>
      </c>
      <c r="K26" s="31" t="s">
        <v>54</v>
      </c>
      <c r="L26" s="31" t="s">
        <v>54</v>
      </c>
      <c r="M26" s="31" t="s">
        <v>54</v>
      </c>
      <c r="N26" s="31" t="s">
        <v>54</v>
      </c>
      <c r="O26" s="31" t="s">
        <v>54</v>
      </c>
      <c r="P26" s="29"/>
      <c r="Q26" s="27"/>
    </row>
    <row r="27" spans="1:17" s="22" customFormat="1" x14ac:dyDescent="0.25">
      <c r="A27" s="23" t="s">
        <v>59</v>
      </c>
      <c r="B27" s="28" t="s">
        <v>60</v>
      </c>
      <c r="C27" s="25" t="s">
        <v>40</v>
      </c>
      <c r="D27" s="26"/>
      <c r="E27" s="26"/>
      <c r="F27" s="26"/>
      <c r="G27" s="26"/>
      <c r="H27" s="26"/>
      <c r="I27" s="26"/>
      <c r="J27" s="26"/>
      <c r="K27" s="26"/>
      <c r="L27" s="27"/>
      <c r="M27" s="27"/>
      <c r="N27" s="27"/>
      <c r="O27" s="27"/>
      <c r="P27" s="29"/>
      <c r="Q27" s="27"/>
    </row>
    <row r="28" spans="1:17" s="22" customFormat="1" x14ac:dyDescent="0.25">
      <c r="A28" s="23" t="s">
        <v>61</v>
      </c>
      <c r="B28" s="28" t="s">
        <v>62</v>
      </c>
      <c r="C28" s="25" t="s">
        <v>40</v>
      </c>
      <c r="D28" s="26"/>
      <c r="E28" s="26"/>
      <c r="F28" s="26"/>
      <c r="G28" s="26"/>
      <c r="H28" s="26"/>
      <c r="I28" s="26"/>
      <c r="J28" s="26"/>
      <c r="K28" s="26"/>
      <c r="L28" s="27"/>
      <c r="M28" s="27"/>
      <c r="N28" s="27"/>
      <c r="O28" s="27"/>
      <c r="P28" s="29"/>
      <c r="Q28" s="27"/>
    </row>
    <row r="29" spans="1:17" s="22" customFormat="1" ht="31.5" x14ac:dyDescent="0.25">
      <c r="A29" s="23" t="s">
        <v>63</v>
      </c>
      <c r="B29" s="30" t="s">
        <v>64</v>
      </c>
      <c r="C29" s="25" t="s">
        <v>40</v>
      </c>
      <c r="D29" s="26"/>
      <c r="E29" s="26"/>
      <c r="F29" s="26"/>
      <c r="G29" s="26"/>
      <c r="H29" s="26"/>
      <c r="I29" s="26"/>
      <c r="J29" s="26"/>
      <c r="K29" s="26"/>
      <c r="L29" s="27"/>
      <c r="M29" s="27"/>
      <c r="N29" s="27"/>
      <c r="O29" s="27"/>
      <c r="P29" s="29"/>
      <c r="Q29" s="27"/>
    </row>
    <row r="30" spans="1:17" s="22" customFormat="1" x14ac:dyDescent="0.25">
      <c r="A30" s="23" t="s">
        <v>65</v>
      </c>
      <c r="B30" s="32" t="s">
        <v>66</v>
      </c>
      <c r="C30" s="25" t="s">
        <v>40</v>
      </c>
      <c r="D30" s="26"/>
      <c r="E30" s="26"/>
      <c r="F30" s="26"/>
      <c r="G30" s="26"/>
      <c r="H30" s="26"/>
      <c r="I30" s="26"/>
      <c r="J30" s="26"/>
      <c r="K30" s="26"/>
      <c r="L30" s="27"/>
      <c r="M30" s="27"/>
      <c r="N30" s="27"/>
      <c r="O30" s="27"/>
      <c r="P30" s="29"/>
      <c r="Q30" s="27"/>
    </row>
    <row r="31" spans="1:17" s="22" customFormat="1" x14ac:dyDescent="0.25">
      <c r="A31" s="23" t="s">
        <v>67</v>
      </c>
      <c r="B31" s="32" t="s">
        <v>68</v>
      </c>
      <c r="C31" s="25" t="s">
        <v>40</v>
      </c>
      <c r="D31" s="26"/>
      <c r="E31" s="26"/>
      <c r="F31" s="26"/>
      <c r="G31" s="26"/>
      <c r="H31" s="26"/>
      <c r="I31" s="26"/>
      <c r="J31" s="26"/>
      <c r="K31" s="26"/>
      <c r="L31" s="27"/>
      <c r="M31" s="27"/>
      <c r="N31" s="27"/>
      <c r="O31" s="27"/>
      <c r="P31" s="29"/>
      <c r="Q31" s="27"/>
    </row>
    <row r="32" spans="1:17" s="22" customFormat="1" x14ac:dyDescent="0.25">
      <c r="A32" s="23" t="s">
        <v>69</v>
      </c>
      <c r="B32" s="28" t="s">
        <v>70</v>
      </c>
      <c r="C32" s="25" t="s">
        <v>40</v>
      </c>
      <c r="D32" s="26">
        <v>0.36891600000000002</v>
      </c>
      <c r="E32" s="26">
        <v>1.7201407900000001</v>
      </c>
      <c r="F32" s="26" t="s">
        <v>53</v>
      </c>
      <c r="G32" s="26">
        <v>1.740229</v>
      </c>
      <c r="H32" s="31" t="s">
        <v>54</v>
      </c>
      <c r="I32" s="31" t="s">
        <v>54</v>
      </c>
      <c r="J32" s="31" t="s">
        <v>54</v>
      </c>
      <c r="K32" s="31" t="s">
        <v>54</v>
      </c>
      <c r="L32" s="31" t="s">
        <v>54</v>
      </c>
      <c r="M32" s="31" t="s">
        <v>54</v>
      </c>
      <c r="N32" s="31" t="s">
        <v>54</v>
      </c>
      <c r="O32" s="31" t="s">
        <v>54</v>
      </c>
      <c r="P32" s="29"/>
      <c r="Q32" s="27"/>
    </row>
    <row r="33" spans="1:17" s="22" customFormat="1" ht="31.5" x14ac:dyDescent="0.25">
      <c r="A33" s="23" t="s">
        <v>71</v>
      </c>
      <c r="B33" s="24" t="s">
        <v>72</v>
      </c>
      <c r="C33" s="25" t="s">
        <v>40</v>
      </c>
      <c r="D33" s="26">
        <f>249.277+39.155</f>
        <v>288.43200000000002</v>
      </c>
      <c r="E33" s="26">
        <f>767.746+48.772</f>
        <v>816.51800000000003</v>
      </c>
      <c r="F33" s="26">
        <f>F18</f>
        <v>673.46203000000003</v>
      </c>
      <c r="G33" s="26">
        <f>931.555+45.032</f>
        <v>976.58699999999999</v>
      </c>
      <c r="H33" s="26">
        <f>H18-78.9304</f>
        <v>1860.3522724555</v>
      </c>
      <c r="I33" s="26">
        <f>H33</f>
        <v>1860.3522724555</v>
      </c>
      <c r="J33" s="26">
        <f>J18-221.32697</f>
        <v>2356.9531099999999</v>
      </c>
      <c r="K33" s="26">
        <f>J33</f>
        <v>2356.9531099999999</v>
      </c>
      <c r="L33" s="27">
        <f>J33*104%</f>
        <v>2451.2312344000002</v>
      </c>
      <c r="M33" s="27">
        <f>L33</f>
        <v>2451.2312344000002</v>
      </c>
      <c r="N33" s="27">
        <f>L33*104%</f>
        <v>2549.2804837760004</v>
      </c>
      <c r="O33" s="27">
        <f>N33</f>
        <v>2549.2804837760004</v>
      </c>
      <c r="P33" s="26">
        <f>H33+J33+L33+N33</f>
        <v>9217.8171006315006</v>
      </c>
      <c r="Q33" s="26">
        <f>I33+K33+M33+O33</f>
        <v>9217.8171006315006</v>
      </c>
    </row>
    <row r="34" spans="1:17" s="22" customFormat="1" x14ac:dyDescent="0.25">
      <c r="A34" s="23" t="s">
        <v>73</v>
      </c>
      <c r="B34" s="28" t="s">
        <v>42</v>
      </c>
      <c r="C34" s="25" t="s">
        <v>40</v>
      </c>
      <c r="D34" s="26"/>
      <c r="E34" s="26"/>
      <c r="F34" s="26"/>
      <c r="G34" s="26"/>
      <c r="H34" s="26"/>
      <c r="I34" s="26"/>
      <c r="J34" s="26"/>
      <c r="K34" s="26"/>
      <c r="L34" s="26"/>
      <c r="M34" s="27"/>
      <c r="N34" s="26"/>
      <c r="O34" s="27"/>
      <c r="P34" s="29"/>
      <c r="Q34" s="27"/>
    </row>
    <row r="35" spans="1:17" s="22" customFormat="1" ht="31.5" x14ac:dyDescent="0.25">
      <c r="A35" s="23" t="s">
        <v>74</v>
      </c>
      <c r="B35" s="33" t="s">
        <v>44</v>
      </c>
      <c r="C35" s="25" t="s">
        <v>40</v>
      </c>
      <c r="D35" s="26"/>
      <c r="E35" s="26"/>
      <c r="F35" s="26"/>
      <c r="G35" s="26"/>
      <c r="H35" s="26"/>
      <c r="I35" s="26"/>
      <c r="J35" s="26"/>
      <c r="K35" s="27"/>
      <c r="L35" s="27"/>
      <c r="M35" s="27"/>
      <c r="N35" s="27"/>
      <c r="O35" s="27"/>
      <c r="P35" s="29"/>
      <c r="Q35" s="27"/>
    </row>
    <row r="36" spans="1:17" s="22" customFormat="1" ht="31.5" x14ac:dyDescent="0.25">
      <c r="A36" s="23" t="s">
        <v>75</v>
      </c>
      <c r="B36" s="33" t="s">
        <v>46</v>
      </c>
      <c r="C36" s="25" t="s">
        <v>40</v>
      </c>
      <c r="D36" s="26"/>
      <c r="E36" s="26"/>
      <c r="F36" s="26"/>
      <c r="G36" s="26"/>
      <c r="H36" s="26"/>
      <c r="I36" s="26"/>
      <c r="J36" s="26"/>
      <c r="K36" s="27"/>
      <c r="L36" s="27"/>
      <c r="M36" s="27"/>
      <c r="N36" s="27"/>
      <c r="O36" s="27"/>
      <c r="P36" s="29"/>
      <c r="Q36" s="27"/>
    </row>
    <row r="37" spans="1:17" s="22" customFormat="1" ht="31.5" x14ac:dyDescent="0.25">
      <c r="A37" s="23" t="s">
        <v>76</v>
      </c>
      <c r="B37" s="33" t="s">
        <v>48</v>
      </c>
      <c r="C37" s="25" t="s">
        <v>40</v>
      </c>
      <c r="D37" s="26"/>
      <c r="E37" s="26"/>
      <c r="F37" s="26"/>
      <c r="G37" s="26"/>
      <c r="H37" s="26"/>
      <c r="I37" s="26"/>
      <c r="J37" s="26"/>
      <c r="K37" s="27"/>
      <c r="L37" s="27"/>
      <c r="M37" s="27"/>
      <c r="N37" s="27"/>
      <c r="O37" s="27"/>
      <c r="P37" s="29"/>
      <c r="Q37" s="27"/>
    </row>
    <row r="38" spans="1:17" s="22" customFormat="1" x14ac:dyDescent="0.25">
      <c r="A38" s="23" t="s">
        <v>77</v>
      </c>
      <c r="B38" s="28" t="s">
        <v>50</v>
      </c>
      <c r="C38" s="25" t="s">
        <v>40</v>
      </c>
      <c r="D38" s="26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9"/>
      <c r="Q38" s="27"/>
    </row>
    <row r="39" spans="1:17" s="22" customFormat="1" x14ac:dyDescent="0.25">
      <c r="A39" s="23" t="s">
        <v>78</v>
      </c>
      <c r="B39" s="28" t="s">
        <v>52</v>
      </c>
      <c r="C39" s="25" t="s">
        <v>40</v>
      </c>
      <c r="D39" s="26">
        <v>224.73776242359</v>
      </c>
      <c r="E39" s="26">
        <f>E24*100/E18*E33/100</f>
        <v>750.89208185106327</v>
      </c>
      <c r="F39" s="26" t="s">
        <v>53</v>
      </c>
      <c r="G39" s="26">
        <f>G24*100/G18*G33/100</f>
        <v>888.18006680610551</v>
      </c>
      <c r="H39" s="31" t="s">
        <v>54</v>
      </c>
      <c r="I39" s="31" t="s">
        <v>54</v>
      </c>
      <c r="J39" s="31" t="s">
        <v>54</v>
      </c>
      <c r="K39" s="31" t="s">
        <v>54</v>
      </c>
      <c r="L39" s="31" t="s">
        <v>54</v>
      </c>
      <c r="M39" s="31" t="s">
        <v>54</v>
      </c>
      <c r="N39" s="31" t="s">
        <v>54</v>
      </c>
      <c r="O39" s="31" t="s">
        <v>54</v>
      </c>
      <c r="P39" s="27"/>
      <c r="Q39" s="27"/>
    </row>
    <row r="40" spans="1:17" s="22" customFormat="1" x14ac:dyDescent="0.25">
      <c r="A40" s="23" t="s">
        <v>79</v>
      </c>
      <c r="B40" s="28" t="s">
        <v>56</v>
      </c>
      <c r="C40" s="25" t="s">
        <v>40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9"/>
      <c r="Q40" s="27"/>
    </row>
    <row r="41" spans="1:17" s="22" customFormat="1" x14ac:dyDescent="0.25">
      <c r="A41" s="23" t="s">
        <v>80</v>
      </c>
      <c r="B41" s="28" t="s">
        <v>58</v>
      </c>
      <c r="C41" s="25" t="s">
        <v>40</v>
      </c>
      <c r="D41" s="26">
        <f>D26*100/D18*D33/100</f>
        <v>27.934820901966944</v>
      </c>
      <c r="E41" s="26">
        <f>E26*100/E18*E33/100</f>
        <v>63.734556789464641</v>
      </c>
      <c r="F41" s="26" t="s">
        <v>53</v>
      </c>
      <c r="G41" s="26">
        <f>G26*100/G18*G33/100</f>
        <v>86.481039708896574</v>
      </c>
      <c r="H41" s="31" t="s">
        <v>54</v>
      </c>
      <c r="I41" s="31" t="s">
        <v>54</v>
      </c>
      <c r="J41" s="31" t="s">
        <v>54</v>
      </c>
      <c r="K41" s="31" t="s">
        <v>54</v>
      </c>
      <c r="L41" s="31" t="s">
        <v>54</v>
      </c>
      <c r="M41" s="31" t="s">
        <v>54</v>
      </c>
      <c r="N41" s="31" t="s">
        <v>54</v>
      </c>
      <c r="O41" s="31" t="s">
        <v>54</v>
      </c>
      <c r="P41" s="29"/>
      <c r="Q41" s="27"/>
    </row>
    <row r="42" spans="1:17" s="22" customFormat="1" x14ac:dyDescent="0.25">
      <c r="A42" s="23" t="s">
        <v>81</v>
      </c>
      <c r="B42" s="28" t="s">
        <v>60</v>
      </c>
      <c r="C42" s="25" t="s">
        <v>40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9"/>
      <c r="Q42" s="27"/>
    </row>
    <row r="43" spans="1:17" s="22" customFormat="1" x14ac:dyDescent="0.25">
      <c r="A43" s="23" t="s">
        <v>82</v>
      </c>
      <c r="B43" s="28" t="s">
        <v>62</v>
      </c>
      <c r="C43" s="25" t="s">
        <v>40</v>
      </c>
      <c r="D43" s="26"/>
      <c r="E43" s="26"/>
      <c r="F43" s="26"/>
      <c r="G43" s="26"/>
      <c r="H43" s="26"/>
      <c r="I43" s="26"/>
      <c r="J43" s="26"/>
      <c r="K43" s="27"/>
      <c r="L43" s="27"/>
      <c r="M43" s="27"/>
      <c r="N43" s="27"/>
      <c r="O43" s="27"/>
      <c r="P43" s="29"/>
      <c r="Q43" s="27"/>
    </row>
    <row r="44" spans="1:17" s="22" customFormat="1" ht="31.5" x14ac:dyDescent="0.25">
      <c r="A44" s="23" t="s">
        <v>83</v>
      </c>
      <c r="B44" s="30" t="s">
        <v>64</v>
      </c>
      <c r="C44" s="25" t="s">
        <v>40</v>
      </c>
      <c r="D44" s="26"/>
      <c r="E44" s="26"/>
      <c r="F44" s="26"/>
      <c r="G44" s="26"/>
      <c r="H44" s="26"/>
      <c r="I44" s="26"/>
      <c r="J44" s="26"/>
      <c r="K44" s="27"/>
      <c r="L44" s="27"/>
      <c r="M44" s="27"/>
      <c r="N44" s="27"/>
      <c r="O44" s="27"/>
      <c r="P44" s="29"/>
      <c r="Q44" s="27"/>
    </row>
    <row r="45" spans="1:17" s="22" customFormat="1" x14ac:dyDescent="0.25">
      <c r="A45" s="23" t="s">
        <v>84</v>
      </c>
      <c r="B45" s="33" t="s">
        <v>66</v>
      </c>
      <c r="C45" s="25" t="s">
        <v>40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9"/>
      <c r="Q45" s="27"/>
    </row>
    <row r="46" spans="1:17" s="22" customFormat="1" x14ac:dyDescent="0.25">
      <c r="A46" s="23" t="s">
        <v>85</v>
      </c>
      <c r="B46" s="33" t="s">
        <v>68</v>
      </c>
      <c r="C46" s="25" t="s">
        <v>40</v>
      </c>
      <c r="D46" s="26"/>
      <c r="E46" s="26"/>
      <c r="F46" s="26"/>
      <c r="G46" s="26"/>
      <c r="H46" s="26"/>
      <c r="I46" s="26"/>
      <c r="J46" s="26"/>
      <c r="K46" s="27"/>
      <c r="L46" s="27"/>
      <c r="M46" s="27"/>
      <c r="N46" s="27"/>
      <c r="O46" s="27"/>
      <c r="P46" s="29"/>
      <c r="Q46" s="27"/>
    </row>
    <row r="47" spans="1:17" s="22" customFormat="1" x14ac:dyDescent="0.25">
      <c r="A47" s="23" t="s">
        <v>86</v>
      </c>
      <c r="B47" s="28" t="s">
        <v>70</v>
      </c>
      <c r="C47" s="25" t="s">
        <v>40</v>
      </c>
      <c r="D47" s="26">
        <f>D32*100/D18*D33/100</f>
        <v>0.46120816123858988</v>
      </c>
      <c r="E47" s="26">
        <f>E32*100/E18*E33/100</f>
        <v>1.8910036171010085</v>
      </c>
      <c r="F47" s="31" t="s">
        <v>54</v>
      </c>
      <c r="G47" s="26">
        <f>G32*100/G18*G33/100</f>
        <v>1.9257402391168372</v>
      </c>
      <c r="H47" s="31" t="s">
        <v>54</v>
      </c>
      <c r="I47" s="31" t="s">
        <v>54</v>
      </c>
      <c r="J47" s="31" t="s">
        <v>54</v>
      </c>
      <c r="K47" s="31" t="s">
        <v>54</v>
      </c>
      <c r="L47" s="31" t="s">
        <v>54</v>
      </c>
      <c r="M47" s="31" t="s">
        <v>54</v>
      </c>
      <c r="N47" s="31" t="s">
        <v>54</v>
      </c>
      <c r="O47" s="31" t="s">
        <v>54</v>
      </c>
      <c r="P47" s="29"/>
      <c r="Q47" s="27"/>
    </row>
    <row r="48" spans="1:17" s="22" customFormat="1" x14ac:dyDescent="0.25">
      <c r="A48" s="23" t="s">
        <v>87</v>
      </c>
      <c r="B48" s="34" t="s">
        <v>88</v>
      </c>
      <c r="C48" s="25" t="s">
        <v>40</v>
      </c>
      <c r="D48" s="26">
        <f>D49+D52+D55</f>
        <v>52.707053333333334</v>
      </c>
      <c r="E48" s="26">
        <f t="shared" ref="E48:F48" si="0">E49+E52+E55</f>
        <v>350.68733437333333</v>
      </c>
      <c r="F48" s="26">
        <f t="shared" si="0"/>
        <v>338.34406000000001</v>
      </c>
      <c r="G48" s="26">
        <f>G49+G52+G55</f>
        <v>328.07110666666671</v>
      </c>
      <c r="H48" s="26">
        <f>H49+H52+H55</f>
        <v>783.28216247550006</v>
      </c>
      <c r="I48" s="26">
        <f t="shared" ref="I48:K48" si="1">I49+I52+I55</f>
        <v>783.28216247550006</v>
      </c>
      <c r="J48" s="26">
        <f t="shared" si="1"/>
        <v>813.71534479625006</v>
      </c>
      <c r="K48" s="26">
        <f t="shared" si="1"/>
        <v>813.71534479625006</v>
      </c>
      <c r="L48" s="26">
        <f>J48*104%</f>
        <v>846.26395858810008</v>
      </c>
      <c r="M48" s="26">
        <f>L48</f>
        <v>846.26395858810008</v>
      </c>
      <c r="N48" s="26">
        <f>L48*104%</f>
        <v>880.11451693162417</v>
      </c>
      <c r="O48" s="26">
        <f>N48</f>
        <v>880.11451693162417</v>
      </c>
      <c r="P48" s="26">
        <f t="shared" ref="P48:Q49" si="2">H48+J48+L48+N48</f>
        <v>3323.3759827914746</v>
      </c>
      <c r="Q48" s="26">
        <f t="shared" si="2"/>
        <v>3323.3759827914746</v>
      </c>
    </row>
    <row r="49" spans="1:17" s="22" customFormat="1" x14ac:dyDescent="0.25">
      <c r="A49" s="23" t="s">
        <v>74</v>
      </c>
      <c r="B49" s="33" t="s">
        <v>89</v>
      </c>
      <c r="C49" s="25" t="s">
        <v>40</v>
      </c>
      <c r="D49" s="26">
        <v>3.3807700000000001</v>
      </c>
      <c r="E49" s="26">
        <v>14.17904658</v>
      </c>
      <c r="F49" s="26">
        <v>8.5556599999999996</v>
      </c>
      <c r="G49" s="26">
        <v>33.096760000000003</v>
      </c>
      <c r="H49" s="26">
        <v>22.376359999999998</v>
      </c>
      <c r="I49" s="26">
        <f>H49</f>
        <v>22.376359999999998</v>
      </c>
      <c r="J49" s="26">
        <v>23.58297</v>
      </c>
      <c r="K49" s="26">
        <v>23.58297</v>
      </c>
      <c r="L49" s="26">
        <f>J49*104%</f>
        <v>24.5262888</v>
      </c>
      <c r="M49" s="26">
        <f t="shared" ref="M49" si="3">L49</f>
        <v>24.5262888</v>
      </c>
      <c r="N49" s="26">
        <f>L49*104%</f>
        <v>25.507340352</v>
      </c>
      <c r="O49" s="26">
        <f t="shared" ref="O49" si="4">N49</f>
        <v>25.507340352</v>
      </c>
      <c r="P49" s="26">
        <f t="shared" si="2"/>
        <v>95.992959151999997</v>
      </c>
      <c r="Q49" s="26">
        <f t="shared" si="2"/>
        <v>95.992959151999997</v>
      </c>
    </row>
    <row r="50" spans="1:17" s="22" customFormat="1" x14ac:dyDescent="0.25">
      <c r="A50" s="23" t="s">
        <v>75</v>
      </c>
      <c r="B50" s="32" t="s">
        <v>90</v>
      </c>
      <c r="C50" s="25" t="s">
        <v>40</v>
      </c>
      <c r="D50" s="26"/>
      <c r="E50" s="26"/>
      <c r="F50" s="26"/>
      <c r="G50" s="26"/>
      <c r="H50" s="26"/>
      <c r="I50" s="26"/>
      <c r="J50" s="26"/>
      <c r="K50" s="27"/>
      <c r="L50" s="27"/>
      <c r="M50" s="27"/>
      <c r="N50" s="27"/>
      <c r="O50" s="27"/>
      <c r="P50" s="29"/>
      <c r="Q50" s="27"/>
    </row>
    <row r="51" spans="1:17" s="22" customFormat="1" x14ac:dyDescent="0.25">
      <c r="A51" s="23" t="s">
        <v>91</v>
      </c>
      <c r="B51" s="35" t="s">
        <v>92</v>
      </c>
      <c r="C51" s="25" t="s">
        <v>40</v>
      </c>
      <c r="D51" s="26"/>
      <c r="E51" s="26"/>
      <c r="F51" s="26"/>
      <c r="G51" s="26"/>
      <c r="H51" s="26"/>
      <c r="I51" s="26"/>
      <c r="J51" s="26"/>
      <c r="K51" s="27"/>
      <c r="L51" s="27"/>
      <c r="M51" s="27"/>
      <c r="N51" s="27"/>
      <c r="O51" s="27"/>
      <c r="P51" s="29"/>
      <c r="Q51" s="27"/>
    </row>
    <row r="52" spans="1:17" s="22" customFormat="1" ht="31.5" x14ac:dyDescent="0.25">
      <c r="A52" s="23" t="s">
        <v>93</v>
      </c>
      <c r="B52" s="36" t="s">
        <v>94</v>
      </c>
      <c r="C52" s="25" t="s">
        <v>40</v>
      </c>
      <c r="D52" s="26">
        <f>20.35/1.2</f>
        <v>16.958333333333336</v>
      </c>
      <c r="E52" s="26">
        <f>315.28/1.2</f>
        <v>262.73333333333335</v>
      </c>
      <c r="F52" s="26">
        <v>286.94600000000003</v>
      </c>
      <c r="G52" s="26">
        <f>285.5/1.2</f>
        <v>237.91666666666669</v>
      </c>
      <c r="H52" s="26">
        <f>80.31353*3.03675+124.2801*3.25848</f>
        <v>648.85633247550004</v>
      </c>
      <c r="I52" s="26">
        <f>80.31353*3.03675+124.2801*3.25848</f>
        <v>648.85633247550004</v>
      </c>
      <c r="J52" s="26">
        <v>672.04079479625</v>
      </c>
      <c r="K52" s="26">
        <v>672.04079479625</v>
      </c>
      <c r="L52" s="26">
        <f>J52*104%</f>
        <v>698.92242658810005</v>
      </c>
      <c r="M52" s="26">
        <f t="shared" ref="M52" si="5">L52</f>
        <v>698.92242658810005</v>
      </c>
      <c r="N52" s="26">
        <f>L52*104%</f>
        <v>726.87932365162408</v>
      </c>
      <c r="O52" s="26">
        <f t="shared" ref="O52" si="6">N52</f>
        <v>726.87932365162408</v>
      </c>
      <c r="P52" s="26">
        <f t="shared" ref="P52:Q52" si="7">H52+J52+L52+N52</f>
        <v>2746.6988775114742</v>
      </c>
      <c r="Q52" s="26">
        <f t="shared" si="7"/>
        <v>2746.6988775114742</v>
      </c>
    </row>
    <row r="53" spans="1:17" s="22" customFormat="1" x14ac:dyDescent="0.25">
      <c r="A53" s="23" t="s">
        <v>95</v>
      </c>
      <c r="B53" s="36" t="s">
        <v>96</v>
      </c>
      <c r="C53" s="25" t="s">
        <v>40</v>
      </c>
      <c r="D53" s="26"/>
      <c r="E53" s="26"/>
      <c r="F53" s="26"/>
      <c r="G53" s="26"/>
      <c r="H53" s="26"/>
      <c r="I53" s="26"/>
      <c r="J53" s="26"/>
      <c r="K53" s="27"/>
      <c r="L53" s="27"/>
      <c r="M53" s="27"/>
      <c r="N53" s="27"/>
      <c r="O53" s="27"/>
      <c r="P53" s="29"/>
      <c r="Q53" s="27"/>
    </row>
    <row r="54" spans="1:17" s="22" customFormat="1" x14ac:dyDescent="0.25">
      <c r="A54" s="23" t="s">
        <v>97</v>
      </c>
      <c r="B54" s="35" t="s">
        <v>98</v>
      </c>
      <c r="C54" s="25" t="s">
        <v>40</v>
      </c>
      <c r="D54" s="26"/>
      <c r="E54" s="26"/>
      <c r="F54" s="26"/>
      <c r="G54" s="26"/>
      <c r="H54" s="26"/>
      <c r="I54" s="26"/>
      <c r="J54" s="26"/>
      <c r="K54" s="27"/>
      <c r="L54" s="27"/>
      <c r="M54" s="27"/>
      <c r="N54" s="27"/>
      <c r="O54" s="27"/>
      <c r="P54" s="29"/>
      <c r="Q54" s="27"/>
    </row>
    <row r="55" spans="1:17" s="22" customFormat="1" x14ac:dyDescent="0.25">
      <c r="A55" s="23" t="s">
        <v>76</v>
      </c>
      <c r="B55" s="32" t="s">
        <v>99</v>
      </c>
      <c r="C55" s="25" t="s">
        <v>40</v>
      </c>
      <c r="D55" s="26">
        <v>32.36795</v>
      </c>
      <c r="E55" s="26">
        <v>73.774954459999989</v>
      </c>
      <c r="F55" s="26">
        <v>42.842399999999998</v>
      </c>
      <c r="G55" s="26">
        <v>57.057679999999998</v>
      </c>
      <c r="H55" s="26">
        <v>112.04947</v>
      </c>
      <c r="I55" s="26">
        <v>112.04947</v>
      </c>
      <c r="J55" s="26">
        <v>118.09157999999999</v>
      </c>
      <c r="K55" s="26">
        <v>118.09157999999999</v>
      </c>
      <c r="L55" s="26">
        <f>J55*104%</f>
        <v>122.8152432</v>
      </c>
      <c r="M55" s="26">
        <f t="shared" ref="M55:M57" si="8">L55</f>
        <v>122.8152432</v>
      </c>
      <c r="N55" s="26">
        <f>L55*104%</f>
        <v>127.727852928</v>
      </c>
      <c r="O55" s="26">
        <f t="shared" ref="O55:O57" si="9">N55</f>
        <v>127.727852928</v>
      </c>
      <c r="P55" s="26">
        <f t="shared" ref="P55:Q55" si="10">H55+J55+L55+N55</f>
        <v>480.68414612800001</v>
      </c>
      <c r="Q55" s="26">
        <f t="shared" si="10"/>
        <v>480.68414612800001</v>
      </c>
    </row>
    <row r="56" spans="1:17" s="22" customFormat="1" x14ac:dyDescent="0.25">
      <c r="A56" s="23" t="s">
        <v>100</v>
      </c>
      <c r="B56" s="32" t="s">
        <v>101</v>
      </c>
      <c r="C56" s="25" t="s">
        <v>40</v>
      </c>
      <c r="D56" s="26"/>
      <c r="E56" s="26"/>
      <c r="F56" s="26"/>
      <c r="G56" s="26"/>
      <c r="H56" s="26"/>
      <c r="I56" s="26"/>
      <c r="J56" s="26"/>
      <c r="K56" s="27"/>
      <c r="L56" s="27"/>
      <c r="M56" s="27"/>
      <c r="N56" s="27"/>
      <c r="O56" s="27"/>
      <c r="P56" s="29"/>
      <c r="Q56" s="27"/>
    </row>
    <row r="57" spans="1:17" s="22" customFormat="1" x14ac:dyDescent="0.25">
      <c r="A57" s="23" t="s">
        <v>102</v>
      </c>
      <c r="B57" s="34" t="s">
        <v>103</v>
      </c>
      <c r="C57" s="25" t="s">
        <v>40</v>
      </c>
      <c r="D57" s="26">
        <v>4.5595400000000001</v>
      </c>
      <c r="E57" s="26">
        <v>27.02479486</v>
      </c>
      <c r="F57" s="26">
        <v>11.30345</v>
      </c>
      <c r="G57" s="26">
        <v>32.398989999999998</v>
      </c>
      <c r="H57" s="26">
        <v>29.562889999999999</v>
      </c>
      <c r="I57" s="26">
        <f>H57</f>
        <v>29.562889999999999</v>
      </c>
      <c r="J57" s="26">
        <v>31.15709</v>
      </c>
      <c r="K57" s="27">
        <f>J57</f>
        <v>31.15709</v>
      </c>
      <c r="L57" s="26">
        <f>J57*104%</f>
        <v>32.403373600000002</v>
      </c>
      <c r="M57" s="26">
        <f t="shared" si="8"/>
        <v>32.403373600000002</v>
      </c>
      <c r="N57" s="26">
        <f>L57*104%</f>
        <v>33.699508544000004</v>
      </c>
      <c r="O57" s="26">
        <f t="shared" si="9"/>
        <v>33.699508544000004</v>
      </c>
      <c r="P57" s="26">
        <f t="shared" ref="P57:Q57" si="11">H57+J57+L57+N57</f>
        <v>126.822862144</v>
      </c>
      <c r="Q57" s="26">
        <f t="shared" si="11"/>
        <v>126.822862144</v>
      </c>
    </row>
    <row r="58" spans="1:17" s="22" customFormat="1" ht="31.5" x14ac:dyDescent="0.25">
      <c r="A58" s="23" t="s">
        <v>104</v>
      </c>
      <c r="B58" s="33" t="s">
        <v>105</v>
      </c>
      <c r="C58" s="25" t="s">
        <v>40</v>
      </c>
      <c r="D58" s="26"/>
      <c r="E58" s="26"/>
      <c r="F58" s="26"/>
      <c r="G58" s="26"/>
      <c r="H58" s="26"/>
      <c r="I58" s="26"/>
      <c r="J58" s="26"/>
      <c r="K58" s="27"/>
      <c r="L58" s="27"/>
      <c r="M58" s="27"/>
      <c r="N58" s="27"/>
      <c r="O58" s="27"/>
      <c r="P58" s="29"/>
      <c r="Q58" s="27"/>
    </row>
    <row r="59" spans="1:17" s="22" customFormat="1" ht="31.5" x14ac:dyDescent="0.25">
      <c r="A59" s="23" t="s">
        <v>106</v>
      </c>
      <c r="B59" s="33" t="s">
        <v>107</v>
      </c>
      <c r="C59" s="25" t="s">
        <v>40</v>
      </c>
      <c r="D59" s="26"/>
      <c r="E59" s="26"/>
      <c r="F59" s="26"/>
      <c r="G59" s="26"/>
      <c r="H59" s="26"/>
      <c r="I59" s="26"/>
      <c r="J59" s="26"/>
      <c r="K59" s="27"/>
      <c r="L59" s="27"/>
      <c r="M59" s="27"/>
      <c r="N59" s="27"/>
      <c r="O59" s="27"/>
      <c r="P59" s="29"/>
      <c r="Q59" s="27"/>
    </row>
    <row r="60" spans="1:17" s="22" customFormat="1" x14ac:dyDescent="0.25">
      <c r="A60" s="23" t="s">
        <v>108</v>
      </c>
      <c r="B60" s="32" t="s">
        <v>109</v>
      </c>
      <c r="C60" s="25" t="s">
        <v>40</v>
      </c>
      <c r="D60" s="26"/>
      <c r="E60" s="26"/>
      <c r="F60" s="26"/>
      <c r="G60" s="26"/>
      <c r="H60" s="26"/>
      <c r="I60" s="26"/>
      <c r="J60" s="26"/>
      <c r="K60" s="27"/>
      <c r="L60" s="27"/>
      <c r="M60" s="27"/>
      <c r="N60" s="27"/>
      <c r="O60" s="27"/>
      <c r="P60" s="29"/>
      <c r="Q60" s="27"/>
    </row>
    <row r="61" spans="1:17" s="22" customFormat="1" x14ac:dyDescent="0.25">
      <c r="A61" s="23" t="s">
        <v>110</v>
      </c>
      <c r="B61" s="32" t="s">
        <v>111</v>
      </c>
      <c r="C61" s="25" t="s">
        <v>40</v>
      </c>
      <c r="D61" s="26"/>
      <c r="E61" s="26"/>
      <c r="F61" s="26"/>
      <c r="G61" s="26"/>
      <c r="H61" s="26"/>
      <c r="I61" s="26"/>
      <c r="J61" s="26"/>
      <c r="K61" s="27"/>
      <c r="L61" s="27"/>
      <c r="M61" s="27"/>
      <c r="N61" s="27"/>
      <c r="O61" s="27"/>
      <c r="P61" s="29"/>
      <c r="Q61" s="27"/>
    </row>
    <row r="62" spans="1:17" s="22" customFormat="1" x14ac:dyDescent="0.25">
      <c r="A62" s="23" t="s">
        <v>112</v>
      </c>
      <c r="B62" s="32" t="s">
        <v>113</v>
      </c>
      <c r="C62" s="25" t="s">
        <v>40</v>
      </c>
      <c r="D62" s="26"/>
      <c r="E62" s="26"/>
      <c r="F62" s="26"/>
      <c r="G62" s="26"/>
      <c r="H62" s="26"/>
      <c r="I62" s="26"/>
      <c r="J62" s="26"/>
      <c r="K62" s="27"/>
      <c r="L62" s="27"/>
      <c r="M62" s="27"/>
      <c r="N62" s="27"/>
      <c r="O62" s="27"/>
      <c r="P62" s="29"/>
      <c r="Q62" s="27"/>
    </row>
    <row r="63" spans="1:17" s="22" customFormat="1" x14ac:dyDescent="0.25">
      <c r="A63" s="23" t="s">
        <v>114</v>
      </c>
      <c r="B63" s="34" t="s">
        <v>115</v>
      </c>
      <c r="C63" s="25" t="s">
        <v>40</v>
      </c>
      <c r="D63" s="26">
        <f>76.05854+23.1218</f>
        <v>99.180340000000001</v>
      </c>
      <c r="E63" s="26">
        <v>269.1046</v>
      </c>
      <c r="F63" s="26">
        <f>179.53498+38.03907</f>
        <v>217.57405</v>
      </c>
      <c r="G63" s="26">
        <v>381.11282893999999</v>
      </c>
      <c r="H63" s="26">
        <f>469.5535+142.74426</f>
        <v>612.29775999999993</v>
      </c>
      <c r="I63" s="26">
        <f>H63</f>
        <v>612.29775999999993</v>
      </c>
      <c r="J63" s="26">
        <f>150.44159+494.87365</f>
        <v>645.31524000000002</v>
      </c>
      <c r="K63" s="27">
        <f>J63</f>
        <v>645.31524000000002</v>
      </c>
      <c r="L63" s="26">
        <f t="shared" ref="L63:L65" si="12">J63*104%</f>
        <v>671.12784959999999</v>
      </c>
      <c r="M63" s="26">
        <f t="shared" ref="M63:M65" si="13">L63</f>
        <v>671.12784959999999</v>
      </c>
      <c r="N63" s="26">
        <f t="shared" ref="N63:N65" si="14">L63*104%</f>
        <v>697.97296358400001</v>
      </c>
      <c r="O63" s="26">
        <f t="shared" ref="O63:O65" si="15">N63</f>
        <v>697.97296358400001</v>
      </c>
      <c r="P63" s="26">
        <f t="shared" ref="P63:Q65" si="16">H63+J63+L63+N63</f>
        <v>2626.7138131839997</v>
      </c>
      <c r="Q63" s="26">
        <f t="shared" si="16"/>
        <v>2626.7138131839997</v>
      </c>
    </row>
    <row r="64" spans="1:17" s="22" customFormat="1" x14ac:dyDescent="0.25">
      <c r="A64" s="23" t="s">
        <v>116</v>
      </c>
      <c r="B64" s="34" t="s">
        <v>117</v>
      </c>
      <c r="C64" s="25" t="s">
        <v>40</v>
      </c>
      <c r="D64" s="26">
        <v>30.286480000000001</v>
      </c>
      <c r="E64" s="26">
        <v>58.724283149999998</v>
      </c>
      <c r="F64" s="26">
        <v>23.50536</v>
      </c>
      <c r="G64" s="26">
        <v>31.392199999999999</v>
      </c>
      <c r="H64" s="26">
        <v>69.654399999999995</v>
      </c>
      <c r="I64" s="26">
        <f>H64</f>
        <v>69.654399999999995</v>
      </c>
      <c r="J64" s="26">
        <v>338.05040000000002</v>
      </c>
      <c r="K64" s="26">
        <f>J64</f>
        <v>338.05040000000002</v>
      </c>
      <c r="L64" s="26">
        <f t="shared" si="12"/>
        <v>351.57241600000003</v>
      </c>
      <c r="M64" s="26">
        <f t="shared" si="13"/>
        <v>351.57241600000003</v>
      </c>
      <c r="N64" s="26">
        <f t="shared" si="14"/>
        <v>365.63531264000005</v>
      </c>
      <c r="O64" s="26">
        <f t="shared" si="15"/>
        <v>365.63531264000005</v>
      </c>
      <c r="P64" s="26">
        <f t="shared" si="16"/>
        <v>1124.9125286400001</v>
      </c>
      <c r="Q64" s="26">
        <f t="shared" si="16"/>
        <v>1124.9125286400001</v>
      </c>
    </row>
    <row r="65" spans="1:17" s="22" customFormat="1" x14ac:dyDescent="0.25">
      <c r="A65" s="23" t="s">
        <v>118</v>
      </c>
      <c r="B65" s="32" t="s">
        <v>119</v>
      </c>
      <c r="C65" s="25" t="s">
        <v>40</v>
      </c>
      <c r="D65" s="26">
        <f t="shared" ref="D65:E65" si="17">D64</f>
        <v>30.286480000000001</v>
      </c>
      <c r="E65" s="26">
        <f t="shared" si="17"/>
        <v>58.724283149999998</v>
      </c>
      <c r="F65" s="26">
        <f>F64</f>
        <v>23.50536</v>
      </c>
      <c r="G65" s="26">
        <v>31.392199999999999</v>
      </c>
      <c r="H65" s="26">
        <f>H64</f>
        <v>69.654399999999995</v>
      </c>
      <c r="I65" s="26">
        <f>H65</f>
        <v>69.654399999999995</v>
      </c>
      <c r="J65" s="26">
        <f>J64</f>
        <v>338.05040000000002</v>
      </c>
      <c r="K65" s="26">
        <f>J65</f>
        <v>338.05040000000002</v>
      </c>
      <c r="L65" s="26">
        <f t="shared" si="12"/>
        <v>351.57241600000003</v>
      </c>
      <c r="M65" s="26">
        <f t="shared" si="13"/>
        <v>351.57241600000003</v>
      </c>
      <c r="N65" s="26">
        <f t="shared" si="14"/>
        <v>365.63531264000005</v>
      </c>
      <c r="O65" s="26">
        <f t="shared" si="15"/>
        <v>365.63531264000005</v>
      </c>
      <c r="P65" s="26">
        <f t="shared" si="16"/>
        <v>1124.9125286400001</v>
      </c>
      <c r="Q65" s="26">
        <f t="shared" si="16"/>
        <v>1124.9125286400001</v>
      </c>
    </row>
    <row r="66" spans="1:17" s="22" customFormat="1" x14ac:dyDescent="0.25">
      <c r="A66" s="23" t="s">
        <v>120</v>
      </c>
      <c r="B66" s="32" t="s">
        <v>121</v>
      </c>
      <c r="C66" s="25" t="s">
        <v>40</v>
      </c>
      <c r="D66" s="26"/>
      <c r="E66" s="26"/>
      <c r="F66" s="26"/>
      <c r="G66" s="26"/>
      <c r="H66" s="26"/>
      <c r="I66" s="26"/>
      <c r="J66" s="26"/>
      <c r="K66" s="27"/>
      <c r="L66" s="27"/>
      <c r="M66" s="27"/>
      <c r="N66" s="27"/>
      <c r="O66" s="27"/>
      <c r="P66" s="29"/>
      <c r="Q66" s="27"/>
    </row>
    <row r="67" spans="1:17" s="22" customFormat="1" x14ac:dyDescent="0.25">
      <c r="A67" s="23" t="s">
        <v>122</v>
      </c>
      <c r="B67" s="32" t="s">
        <v>123</v>
      </c>
      <c r="C67" s="25" t="s">
        <v>40</v>
      </c>
      <c r="D67" s="26"/>
      <c r="E67" s="26"/>
      <c r="F67" s="26"/>
      <c r="G67" s="26"/>
      <c r="H67" s="26"/>
      <c r="I67" s="26"/>
      <c r="J67" s="26"/>
      <c r="K67" s="27"/>
      <c r="L67" s="27"/>
      <c r="M67" s="27"/>
      <c r="N67" s="27"/>
      <c r="O67" s="27"/>
      <c r="P67" s="29"/>
      <c r="Q67" s="27"/>
    </row>
    <row r="68" spans="1:17" s="22" customFormat="1" x14ac:dyDescent="0.25">
      <c r="A68" s="23" t="s">
        <v>124</v>
      </c>
      <c r="B68" s="32" t="s">
        <v>125</v>
      </c>
      <c r="C68" s="25" t="s">
        <v>40</v>
      </c>
      <c r="D68" s="26"/>
      <c r="E68" s="26"/>
      <c r="F68" s="26"/>
      <c r="G68" s="26"/>
      <c r="H68" s="26"/>
      <c r="I68" s="26"/>
      <c r="J68" s="26"/>
      <c r="K68" s="27"/>
      <c r="L68" s="27"/>
      <c r="M68" s="27"/>
      <c r="N68" s="27"/>
      <c r="O68" s="27"/>
      <c r="P68" s="29"/>
      <c r="Q68" s="27"/>
    </row>
    <row r="69" spans="1:17" s="22" customFormat="1" x14ac:dyDescent="0.25">
      <c r="A69" s="23" t="s">
        <v>126</v>
      </c>
      <c r="B69" s="32" t="s">
        <v>127</v>
      </c>
      <c r="C69" s="25" t="s">
        <v>40</v>
      </c>
      <c r="D69" s="26"/>
      <c r="E69" s="26"/>
      <c r="F69" s="26"/>
      <c r="G69" s="26"/>
      <c r="H69" s="26"/>
      <c r="I69" s="26"/>
      <c r="J69" s="26"/>
      <c r="K69" s="27"/>
      <c r="L69" s="27"/>
      <c r="M69" s="27"/>
      <c r="N69" s="27"/>
      <c r="O69" s="27"/>
      <c r="P69" s="29"/>
      <c r="Q69" s="27"/>
    </row>
    <row r="70" spans="1:17" s="22" customFormat="1" x14ac:dyDescent="0.25">
      <c r="A70" s="23" t="s">
        <v>128</v>
      </c>
      <c r="B70" s="34" t="s">
        <v>129</v>
      </c>
      <c r="C70" s="25" t="s">
        <v>40</v>
      </c>
      <c r="D70" s="26">
        <f>D71+D72</f>
        <v>10.294829999999999</v>
      </c>
      <c r="E70" s="26">
        <f>E71+E72</f>
        <v>18.284913</v>
      </c>
      <c r="F70" s="26">
        <f>F71+F72</f>
        <v>14.59295</v>
      </c>
      <c r="G70" s="26">
        <f>G71+G72</f>
        <v>13.10528</v>
      </c>
      <c r="H70" s="26">
        <f>H71+H72</f>
        <v>21.16197</v>
      </c>
      <c r="I70" s="26">
        <f t="shared" ref="I70:K73" si="18">H70</f>
        <v>21.16197</v>
      </c>
      <c r="J70" s="26">
        <f>J71+J72</f>
        <v>105.02771</v>
      </c>
      <c r="K70" s="26">
        <f t="shared" si="18"/>
        <v>105.02771</v>
      </c>
      <c r="L70" s="26">
        <f t="shared" ref="L70:L73" si="19">J70*104%</f>
        <v>109.22881840000001</v>
      </c>
      <c r="M70" s="26">
        <f t="shared" ref="M70:M76" si="20">L70</f>
        <v>109.22881840000001</v>
      </c>
      <c r="N70" s="26">
        <f t="shared" ref="N70:N73" si="21">L70*104%</f>
        <v>113.59797113600001</v>
      </c>
      <c r="O70" s="26">
        <f t="shared" ref="O70:O76" si="22">N70</f>
        <v>113.59797113600001</v>
      </c>
      <c r="P70" s="26">
        <f t="shared" ref="P70:Q73" si="23">H70+J70+L70+N70</f>
        <v>349.01646953600005</v>
      </c>
      <c r="Q70" s="26">
        <f t="shared" si="23"/>
        <v>349.01646953600005</v>
      </c>
    </row>
    <row r="71" spans="1:17" s="22" customFormat="1" x14ac:dyDescent="0.25">
      <c r="A71" s="23" t="s">
        <v>130</v>
      </c>
      <c r="B71" s="32" t="s">
        <v>131</v>
      </c>
      <c r="C71" s="25" t="s">
        <v>40</v>
      </c>
      <c r="D71" s="26">
        <v>10.27825</v>
      </c>
      <c r="E71" s="26">
        <v>18.260843000000001</v>
      </c>
      <c r="F71" s="26">
        <v>14.576370000000001</v>
      </c>
      <c r="G71" s="26">
        <v>13.072620000000001</v>
      </c>
      <c r="H71" s="26">
        <v>21.00835</v>
      </c>
      <c r="I71" s="26">
        <f t="shared" si="18"/>
        <v>21.00835</v>
      </c>
      <c r="J71" s="26">
        <v>104.89541</v>
      </c>
      <c r="K71" s="26">
        <f t="shared" si="18"/>
        <v>104.89541</v>
      </c>
      <c r="L71" s="26">
        <f t="shared" si="19"/>
        <v>109.0912264</v>
      </c>
      <c r="M71" s="26">
        <f t="shared" si="20"/>
        <v>109.0912264</v>
      </c>
      <c r="N71" s="26">
        <f t="shared" si="21"/>
        <v>113.454875456</v>
      </c>
      <c r="O71" s="26">
        <f t="shared" si="22"/>
        <v>113.454875456</v>
      </c>
      <c r="P71" s="26">
        <f t="shared" si="23"/>
        <v>348.44986185599998</v>
      </c>
      <c r="Q71" s="26">
        <f t="shared" si="23"/>
        <v>348.44986185599998</v>
      </c>
    </row>
    <row r="72" spans="1:17" s="22" customFormat="1" x14ac:dyDescent="0.25">
      <c r="A72" s="23" t="s">
        <v>132</v>
      </c>
      <c r="B72" s="32" t="s">
        <v>133</v>
      </c>
      <c r="C72" s="25" t="s">
        <v>40</v>
      </c>
      <c r="D72" s="26">
        <f>16.58/1000</f>
        <v>1.6579999999999998E-2</v>
      </c>
      <c r="E72" s="26">
        <f>24.07/1000</f>
        <v>2.4070000000000001E-2</v>
      </c>
      <c r="F72" s="26">
        <f>16.58/1000</f>
        <v>1.6579999999999998E-2</v>
      </c>
      <c r="G72" s="26">
        <f>32.66/1000</f>
        <v>3.2659999999999995E-2</v>
      </c>
      <c r="H72" s="26">
        <v>0.15362000000000001</v>
      </c>
      <c r="I72" s="26">
        <f t="shared" si="18"/>
        <v>0.15362000000000001</v>
      </c>
      <c r="J72" s="26">
        <v>0.1323</v>
      </c>
      <c r="K72" s="26">
        <f t="shared" si="18"/>
        <v>0.1323</v>
      </c>
      <c r="L72" s="26">
        <f t="shared" si="19"/>
        <v>0.13759199999999999</v>
      </c>
      <c r="M72" s="26">
        <f t="shared" si="20"/>
        <v>0.13759199999999999</v>
      </c>
      <c r="N72" s="26">
        <f t="shared" si="21"/>
        <v>0.14309568</v>
      </c>
      <c r="O72" s="26">
        <f t="shared" si="22"/>
        <v>0.14309568</v>
      </c>
      <c r="P72" s="26">
        <f t="shared" si="23"/>
        <v>0.56660767999999995</v>
      </c>
      <c r="Q72" s="26">
        <f t="shared" si="23"/>
        <v>0.56660767999999995</v>
      </c>
    </row>
    <row r="73" spans="1:17" s="22" customFormat="1" x14ac:dyDescent="0.25">
      <c r="A73" s="23" t="s">
        <v>134</v>
      </c>
      <c r="B73" s="34" t="s">
        <v>135</v>
      </c>
      <c r="C73" s="25" t="s">
        <v>40</v>
      </c>
      <c r="D73" s="26">
        <f>D75+D76</f>
        <v>91.399119999999982</v>
      </c>
      <c r="E73" s="26">
        <f>E75+E76</f>
        <v>92.698746089999986</v>
      </c>
      <c r="F73" s="26">
        <f>F75+F76</f>
        <v>68.143929999999997</v>
      </c>
      <c r="G73" s="26">
        <f>G75+G76</f>
        <v>190.50427999999999</v>
      </c>
      <c r="H73" s="26">
        <f>H75+H76</f>
        <v>344.3931</v>
      </c>
      <c r="I73" s="26">
        <f t="shared" si="18"/>
        <v>344.3931</v>
      </c>
      <c r="J73" s="26">
        <f>J75+J76</f>
        <v>423.68768</v>
      </c>
      <c r="K73" s="26">
        <f t="shared" si="18"/>
        <v>423.68768</v>
      </c>
      <c r="L73" s="26">
        <f t="shared" si="19"/>
        <v>440.63518720000002</v>
      </c>
      <c r="M73" s="26">
        <f t="shared" si="20"/>
        <v>440.63518720000002</v>
      </c>
      <c r="N73" s="26">
        <f t="shared" si="21"/>
        <v>458.26059468800003</v>
      </c>
      <c r="O73" s="26">
        <f t="shared" si="22"/>
        <v>458.26059468800003</v>
      </c>
      <c r="P73" s="26">
        <f t="shared" si="23"/>
        <v>1666.9765618880001</v>
      </c>
      <c r="Q73" s="26">
        <f t="shared" si="23"/>
        <v>1666.9765618880001</v>
      </c>
    </row>
    <row r="74" spans="1:17" s="22" customFormat="1" x14ac:dyDescent="0.25">
      <c r="A74" s="23" t="s">
        <v>136</v>
      </c>
      <c r="B74" s="32" t="s">
        <v>137</v>
      </c>
      <c r="C74" s="25" t="s">
        <v>40</v>
      </c>
      <c r="D74" s="26"/>
      <c r="E74" s="26"/>
      <c r="F74" s="26"/>
      <c r="G74" s="26"/>
      <c r="H74" s="26"/>
      <c r="I74" s="26"/>
      <c r="J74" s="26"/>
      <c r="K74" s="27"/>
      <c r="L74" s="27"/>
      <c r="M74" s="27"/>
      <c r="N74" s="27"/>
      <c r="O74" s="27"/>
      <c r="P74" s="27"/>
      <c r="Q74" s="27"/>
    </row>
    <row r="75" spans="1:17" s="22" customFormat="1" ht="15.75" customHeight="1" x14ac:dyDescent="0.25">
      <c r="A75" s="23" t="s">
        <v>138</v>
      </c>
      <c r="B75" s="32" t="s">
        <v>139</v>
      </c>
      <c r="C75" s="25" t="s">
        <v>40</v>
      </c>
      <c r="D75" s="26">
        <v>7.6176700000000004</v>
      </c>
      <c r="E75" s="26">
        <v>22.182836089999999</v>
      </c>
      <c r="F75" s="26">
        <f>25.83/1000</f>
        <v>2.5829999999999999E-2</v>
      </c>
      <c r="G75" s="26">
        <v>87.065259999999995</v>
      </c>
      <c r="H75" s="26">
        <v>119.49218</v>
      </c>
      <c r="I75" s="26">
        <f>H75</f>
        <v>119.49218</v>
      </c>
      <c r="J75" s="26">
        <v>171.83727999999999</v>
      </c>
      <c r="K75" s="27">
        <f>J75</f>
        <v>171.83727999999999</v>
      </c>
      <c r="L75" s="26">
        <f t="shared" ref="L75:L76" si="24">J75*104%</f>
        <v>178.71077120000001</v>
      </c>
      <c r="M75" s="26">
        <f t="shared" si="20"/>
        <v>178.71077120000001</v>
      </c>
      <c r="N75" s="26">
        <f t="shared" ref="N75:N76" si="25">L75*104%</f>
        <v>185.85920204800001</v>
      </c>
      <c r="O75" s="26">
        <f t="shared" si="22"/>
        <v>185.85920204800001</v>
      </c>
      <c r="P75" s="26">
        <f t="shared" ref="P75:Q76" si="26">H75+J75+L75+N75</f>
        <v>655.89943324800004</v>
      </c>
      <c r="Q75" s="26">
        <f t="shared" si="26"/>
        <v>655.89943324800004</v>
      </c>
    </row>
    <row r="76" spans="1:17" s="22" customFormat="1" x14ac:dyDescent="0.25">
      <c r="A76" s="23" t="s">
        <v>140</v>
      </c>
      <c r="B76" s="32" t="s">
        <v>141</v>
      </c>
      <c r="C76" s="25" t="s">
        <v>40</v>
      </c>
      <c r="D76" s="26">
        <f>16.21042+28.47989+21.87466+7.65648+0.35+9.21</f>
        <v>83.781449999999978</v>
      </c>
      <c r="E76" s="26">
        <f>94.85591-24.34</f>
        <v>70.515909999999991</v>
      </c>
      <c r="F76" s="26">
        <f>29.50851+28.39637+0.83216+17.50754+7.65569+8.96556-35.77296+10.25523+0.77</f>
        <v>68.118099999999998</v>
      </c>
      <c r="G76" s="26">
        <f>37.05344+1.09734+25.02411+28.66413+11.6</f>
        <v>103.43902</v>
      </c>
      <c r="H76" s="26">
        <f>2.17641+45.78901+6.47407+H80+111.3802+26.16667+4.08394</f>
        <v>224.90092000000001</v>
      </c>
      <c r="I76" s="26">
        <f>H76</f>
        <v>224.90092000000001</v>
      </c>
      <c r="J76" s="26">
        <f>2.29381+48.29241+7.68314+J80+111.3802+51.81548</f>
        <v>251.85040000000001</v>
      </c>
      <c r="K76" s="27">
        <f>J76</f>
        <v>251.85040000000001</v>
      </c>
      <c r="L76" s="26">
        <f t="shared" si="24"/>
        <v>261.92441600000001</v>
      </c>
      <c r="M76" s="26">
        <f t="shared" si="20"/>
        <v>261.92441600000001</v>
      </c>
      <c r="N76" s="26">
        <f t="shared" si="25"/>
        <v>272.40139264000004</v>
      </c>
      <c r="O76" s="26">
        <f t="shared" si="22"/>
        <v>272.40139264000004</v>
      </c>
      <c r="P76" s="26">
        <f t="shared" si="26"/>
        <v>1011.0771286400001</v>
      </c>
      <c r="Q76" s="26">
        <f t="shared" si="26"/>
        <v>1011.0771286400001</v>
      </c>
    </row>
    <row r="77" spans="1:17" s="22" customFormat="1" x14ac:dyDescent="0.25">
      <c r="A77" s="23" t="s">
        <v>142</v>
      </c>
      <c r="B77" s="34" t="s">
        <v>143</v>
      </c>
      <c r="C77" s="25" t="s">
        <v>54</v>
      </c>
      <c r="D77" s="26" t="s">
        <v>144</v>
      </c>
      <c r="E77" s="26" t="s">
        <v>144</v>
      </c>
      <c r="F77" s="26" t="s">
        <v>144</v>
      </c>
      <c r="G77" s="26" t="s">
        <v>144</v>
      </c>
      <c r="H77" s="26" t="s">
        <v>144</v>
      </c>
      <c r="I77" s="26" t="s">
        <v>144</v>
      </c>
      <c r="J77" s="26" t="s">
        <v>144</v>
      </c>
      <c r="K77" s="27" t="s">
        <v>144</v>
      </c>
      <c r="L77" s="27" t="s">
        <v>144</v>
      </c>
      <c r="M77" s="27" t="s">
        <v>144</v>
      </c>
      <c r="N77" s="27" t="s">
        <v>144</v>
      </c>
      <c r="O77" s="27" t="s">
        <v>144</v>
      </c>
      <c r="P77" s="27" t="s">
        <v>144</v>
      </c>
      <c r="Q77" s="27" t="s">
        <v>144</v>
      </c>
    </row>
    <row r="78" spans="1:17" s="22" customFormat="1" x14ac:dyDescent="0.25">
      <c r="A78" s="23" t="s">
        <v>145</v>
      </c>
      <c r="B78" s="32" t="s">
        <v>146</v>
      </c>
      <c r="C78" s="25" t="s">
        <v>40</v>
      </c>
      <c r="D78" s="26"/>
      <c r="E78" s="26"/>
      <c r="F78" s="26"/>
      <c r="G78" s="26"/>
      <c r="H78" s="26"/>
      <c r="I78" s="26"/>
      <c r="J78" s="26"/>
      <c r="K78" s="27"/>
      <c r="L78" s="27"/>
      <c r="M78" s="27"/>
      <c r="N78" s="27"/>
      <c r="O78" s="27"/>
      <c r="P78" s="37"/>
      <c r="Q78" s="27"/>
    </row>
    <row r="79" spans="1:17" s="22" customFormat="1" x14ac:dyDescent="0.25">
      <c r="A79" s="23" t="s">
        <v>147</v>
      </c>
      <c r="B79" s="32" t="s">
        <v>148</v>
      </c>
      <c r="C79" s="25" t="s">
        <v>40</v>
      </c>
      <c r="D79" s="26"/>
      <c r="E79" s="26"/>
      <c r="F79" s="26"/>
      <c r="G79" s="26"/>
      <c r="H79" s="26"/>
      <c r="I79" s="26"/>
      <c r="J79" s="26"/>
      <c r="K79" s="27"/>
      <c r="L79" s="27"/>
      <c r="M79" s="27"/>
      <c r="N79" s="27"/>
      <c r="O79" s="27"/>
      <c r="P79" s="37"/>
      <c r="Q79" s="27"/>
    </row>
    <row r="80" spans="1:17" s="22" customFormat="1" x14ac:dyDescent="0.25">
      <c r="A80" s="23" t="s">
        <v>149</v>
      </c>
      <c r="B80" s="32" t="s">
        <v>150</v>
      </c>
      <c r="C80" s="25" t="s">
        <v>40</v>
      </c>
      <c r="D80" s="26">
        <v>39.155000000000001</v>
      </c>
      <c r="E80" s="26">
        <v>48.771999999999998</v>
      </c>
      <c r="F80" s="26">
        <v>11.02346</v>
      </c>
      <c r="G80" s="26">
        <v>45.031999999999996</v>
      </c>
      <c r="H80" s="26">
        <v>28.83062</v>
      </c>
      <c r="I80" s="26">
        <f>H80</f>
        <v>28.83062</v>
      </c>
      <c r="J80" s="26">
        <v>30.385359999999999</v>
      </c>
      <c r="K80" s="27">
        <f>J80</f>
        <v>30.385359999999999</v>
      </c>
      <c r="L80" s="26">
        <f t="shared" ref="L80" si="27">J80*104%</f>
        <v>31.600774399999999</v>
      </c>
      <c r="M80" s="26">
        <f t="shared" ref="M80" si="28">L80</f>
        <v>31.600774399999999</v>
      </c>
      <c r="N80" s="26">
        <f t="shared" ref="N80" si="29">L80*104%</f>
        <v>32.864805376</v>
      </c>
      <c r="O80" s="26">
        <f t="shared" ref="O80" si="30">N80</f>
        <v>32.864805376</v>
      </c>
      <c r="P80" s="26">
        <f t="shared" ref="P80:Q80" si="31">H80+J80+L80+N80</f>
        <v>123.681559776</v>
      </c>
      <c r="Q80" s="26">
        <f t="shared" si="31"/>
        <v>123.681559776</v>
      </c>
    </row>
    <row r="81" spans="1:17" s="22" customFormat="1" x14ac:dyDescent="0.25">
      <c r="A81" s="23" t="s">
        <v>151</v>
      </c>
      <c r="B81" s="24" t="s">
        <v>152</v>
      </c>
      <c r="C81" s="25" t="s">
        <v>40</v>
      </c>
      <c r="D81" s="38">
        <f>D18-D33</f>
        <v>-57.718000000000018</v>
      </c>
      <c r="E81" s="38">
        <f t="shared" ref="E81:Q81" si="32">E18-E33</f>
        <v>-73.777000000000044</v>
      </c>
      <c r="F81" s="38">
        <f>F18-F33</f>
        <v>0</v>
      </c>
      <c r="G81" s="38">
        <f t="shared" si="32"/>
        <v>-94.076999999999998</v>
      </c>
      <c r="H81" s="38">
        <f t="shared" si="32"/>
        <v>78.930399999999963</v>
      </c>
      <c r="I81" s="38">
        <f t="shared" si="32"/>
        <v>78.930399999999963</v>
      </c>
      <c r="J81" s="38">
        <f t="shared" si="32"/>
        <v>221.32697000000007</v>
      </c>
      <c r="K81" s="38">
        <f t="shared" si="32"/>
        <v>221.32697000000007</v>
      </c>
      <c r="L81" s="38">
        <f t="shared" si="32"/>
        <v>230.18004879999989</v>
      </c>
      <c r="M81" s="38">
        <f t="shared" si="32"/>
        <v>230.18004879999989</v>
      </c>
      <c r="N81" s="38">
        <f t="shared" si="32"/>
        <v>239.38725075199955</v>
      </c>
      <c r="O81" s="38">
        <f t="shared" si="32"/>
        <v>239.38725075199955</v>
      </c>
      <c r="P81" s="38">
        <f t="shared" si="32"/>
        <v>769.82466955199925</v>
      </c>
      <c r="Q81" s="38">
        <f t="shared" si="32"/>
        <v>769.82466955199925</v>
      </c>
    </row>
    <row r="82" spans="1:17" s="22" customFormat="1" x14ac:dyDescent="0.25">
      <c r="A82" s="23" t="s">
        <v>153</v>
      </c>
      <c r="B82" s="28" t="s">
        <v>42</v>
      </c>
      <c r="C82" s="25" t="s">
        <v>40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spans="1:17" s="22" customFormat="1" ht="31.5" x14ac:dyDescent="0.25">
      <c r="A83" s="23" t="s">
        <v>154</v>
      </c>
      <c r="B83" s="33" t="s">
        <v>44</v>
      </c>
      <c r="C83" s="25" t="s">
        <v>40</v>
      </c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</row>
    <row r="84" spans="1:17" s="22" customFormat="1" ht="31.5" x14ac:dyDescent="0.25">
      <c r="A84" s="23" t="s">
        <v>155</v>
      </c>
      <c r="B84" s="33" t="s">
        <v>46</v>
      </c>
      <c r="C84" s="25" t="s">
        <v>40</v>
      </c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</row>
    <row r="85" spans="1:17" s="22" customFormat="1" ht="31.5" x14ac:dyDescent="0.25">
      <c r="A85" s="23" t="s">
        <v>156</v>
      </c>
      <c r="B85" s="33" t="s">
        <v>48</v>
      </c>
      <c r="C85" s="25" t="s">
        <v>40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</row>
    <row r="86" spans="1:17" s="22" customFormat="1" x14ac:dyDescent="0.25">
      <c r="A86" s="23" t="s">
        <v>157</v>
      </c>
      <c r="B86" s="28" t="s">
        <v>50</v>
      </c>
      <c r="C86" s="25" t="s">
        <v>40</v>
      </c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</row>
    <row r="87" spans="1:17" s="22" customFormat="1" x14ac:dyDescent="0.25">
      <c r="A87" s="23" t="s">
        <v>158</v>
      </c>
      <c r="B87" s="28" t="s">
        <v>52</v>
      </c>
      <c r="C87" s="25" t="s">
        <v>40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</row>
    <row r="88" spans="1:17" s="22" customFormat="1" x14ac:dyDescent="0.25">
      <c r="A88" s="23" t="s">
        <v>159</v>
      </c>
      <c r="B88" s="28" t="s">
        <v>56</v>
      </c>
      <c r="C88" s="25" t="s">
        <v>40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</row>
    <row r="89" spans="1:17" s="22" customFormat="1" x14ac:dyDescent="0.25">
      <c r="A89" s="23" t="s">
        <v>160</v>
      </c>
      <c r="B89" s="28" t="s">
        <v>58</v>
      </c>
      <c r="C89" s="25" t="s">
        <v>40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</row>
    <row r="90" spans="1:17" s="22" customFormat="1" x14ac:dyDescent="0.25">
      <c r="A90" s="23" t="s">
        <v>161</v>
      </c>
      <c r="B90" s="28" t="s">
        <v>60</v>
      </c>
      <c r="C90" s="25" t="s">
        <v>40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</row>
    <row r="91" spans="1:17" s="22" customFormat="1" x14ac:dyDescent="0.25">
      <c r="A91" s="23" t="s">
        <v>162</v>
      </c>
      <c r="B91" s="28" t="s">
        <v>62</v>
      </c>
      <c r="C91" s="25" t="s">
        <v>40</v>
      </c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</row>
    <row r="92" spans="1:17" s="22" customFormat="1" ht="31.5" x14ac:dyDescent="0.25">
      <c r="A92" s="23" t="s">
        <v>163</v>
      </c>
      <c r="B92" s="30" t="s">
        <v>64</v>
      </c>
      <c r="C92" s="25" t="s">
        <v>40</v>
      </c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</row>
    <row r="93" spans="1:17" s="22" customFormat="1" x14ac:dyDescent="0.25">
      <c r="A93" s="23" t="s">
        <v>164</v>
      </c>
      <c r="B93" s="33" t="s">
        <v>66</v>
      </c>
      <c r="C93" s="25" t="s">
        <v>40</v>
      </c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</row>
    <row r="94" spans="1:17" s="22" customFormat="1" x14ac:dyDescent="0.25">
      <c r="A94" s="23" t="s">
        <v>165</v>
      </c>
      <c r="B94" s="32" t="s">
        <v>68</v>
      </c>
      <c r="C94" s="25" t="s">
        <v>40</v>
      </c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</row>
    <row r="95" spans="1:17" s="22" customFormat="1" x14ac:dyDescent="0.25">
      <c r="A95" s="23" t="s">
        <v>166</v>
      </c>
      <c r="B95" s="28" t="s">
        <v>70</v>
      </c>
      <c r="C95" s="25" t="s">
        <v>40</v>
      </c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</row>
    <row r="96" spans="1:17" s="22" customFormat="1" x14ac:dyDescent="0.25">
      <c r="A96" s="23" t="s">
        <v>167</v>
      </c>
      <c r="B96" s="24" t="s">
        <v>168</v>
      </c>
      <c r="C96" s="25" t="s">
        <v>40</v>
      </c>
      <c r="D96" s="27">
        <f>D97-D105</f>
        <v>11.293000000000003</v>
      </c>
      <c r="E96" s="27">
        <f>E97-E105</f>
        <v>11.741999999999997</v>
      </c>
      <c r="F96" s="27"/>
      <c r="G96" s="27">
        <f>G97-G105</f>
        <v>53.432000000000016</v>
      </c>
      <c r="H96" s="31" t="s">
        <v>54</v>
      </c>
      <c r="I96" s="31" t="s">
        <v>54</v>
      </c>
      <c r="J96" s="31" t="s">
        <v>54</v>
      </c>
      <c r="K96" s="31" t="s">
        <v>54</v>
      </c>
      <c r="L96" s="31" t="s">
        <v>54</v>
      </c>
      <c r="M96" s="31" t="s">
        <v>54</v>
      </c>
      <c r="N96" s="31" t="s">
        <v>54</v>
      </c>
      <c r="O96" s="31" t="s">
        <v>54</v>
      </c>
      <c r="P96" s="27"/>
      <c r="Q96" s="27"/>
    </row>
    <row r="97" spans="1:17" s="22" customFormat="1" x14ac:dyDescent="0.25">
      <c r="A97" s="23" t="s">
        <v>169</v>
      </c>
      <c r="B97" s="30" t="s">
        <v>170</v>
      </c>
      <c r="C97" s="25" t="s">
        <v>40</v>
      </c>
      <c r="D97" s="27">
        <v>30.106000000000002</v>
      </c>
      <c r="E97" s="27">
        <v>49.085000000000001</v>
      </c>
      <c r="F97" s="27"/>
      <c r="G97" s="27">
        <v>395.76900000000001</v>
      </c>
      <c r="H97" s="31" t="s">
        <v>54</v>
      </c>
      <c r="I97" s="31" t="s">
        <v>54</v>
      </c>
      <c r="J97" s="31" t="s">
        <v>54</v>
      </c>
      <c r="K97" s="31" t="s">
        <v>54</v>
      </c>
      <c r="L97" s="31" t="s">
        <v>54</v>
      </c>
      <c r="M97" s="31" t="s">
        <v>54</v>
      </c>
      <c r="N97" s="31" t="s">
        <v>54</v>
      </c>
      <c r="O97" s="31" t="s">
        <v>54</v>
      </c>
      <c r="P97" s="27"/>
      <c r="Q97" s="27"/>
    </row>
    <row r="98" spans="1:17" s="22" customFormat="1" x14ac:dyDescent="0.25">
      <c r="A98" s="23" t="s">
        <v>171</v>
      </c>
      <c r="B98" s="33" t="s">
        <v>172</v>
      </c>
      <c r="C98" s="25" t="s">
        <v>40</v>
      </c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</row>
    <row r="99" spans="1:17" s="22" customFormat="1" x14ac:dyDescent="0.25">
      <c r="A99" s="23" t="s">
        <v>173</v>
      </c>
      <c r="B99" s="33" t="s">
        <v>174</v>
      </c>
      <c r="C99" s="25" t="s">
        <v>40</v>
      </c>
      <c r="D99" s="27"/>
      <c r="E99" s="27"/>
      <c r="F99" s="27"/>
      <c r="G99" s="27">
        <v>1.119</v>
      </c>
      <c r="H99" s="31" t="s">
        <v>54</v>
      </c>
      <c r="I99" s="31" t="s">
        <v>54</v>
      </c>
      <c r="J99" s="31" t="s">
        <v>54</v>
      </c>
      <c r="K99" s="31" t="s">
        <v>54</v>
      </c>
      <c r="L99" s="31" t="s">
        <v>54</v>
      </c>
      <c r="M99" s="31" t="s">
        <v>54</v>
      </c>
      <c r="N99" s="31" t="s">
        <v>54</v>
      </c>
      <c r="O99" s="31" t="s">
        <v>54</v>
      </c>
      <c r="P99" s="27"/>
      <c r="Q99" s="27"/>
    </row>
    <row r="100" spans="1:17" s="22" customFormat="1" x14ac:dyDescent="0.25">
      <c r="A100" s="23" t="s">
        <v>175</v>
      </c>
      <c r="B100" s="33" t="s">
        <v>176</v>
      </c>
      <c r="C100" s="25" t="s">
        <v>40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  <row r="101" spans="1:17" s="22" customFormat="1" x14ac:dyDescent="0.25">
      <c r="A101" s="23" t="s">
        <v>177</v>
      </c>
      <c r="B101" s="35" t="s">
        <v>178</v>
      </c>
      <c r="C101" s="25" t="s">
        <v>40</v>
      </c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</row>
    <row r="102" spans="1:17" s="22" customFormat="1" x14ac:dyDescent="0.25">
      <c r="A102" s="23" t="s">
        <v>179</v>
      </c>
      <c r="B102" s="32" t="s">
        <v>180</v>
      </c>
      <c r="C102" s="25" t="s">
        <v>40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</row>
    <row r="103" spans="1:17" s="22" customFormat="1" x14ac:dyDescent="0.25">
      <c r="A103" s="23" t="s">
        <v>181</v>
      </c>
      <c r="B103" s="33" t="s">
        <v>182</v>
      </c>
      <c r="C103" s="25" t="s">
        <v>40</v>
      </c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</row>
    <row r="104" spans="1:17" s="22" customFormat="1" x14ac:dyDescent="0.25">
      <c r="A104" s="23" t="s">
        <v>183</v>
      </c>
      <c r="B104" s="33" t="s">
        <v>184</v>
      </c>
      <c r="C104" s="25" t="s">
        <v>40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</row>
    <row r="105" spans="1:17" s="22" customFormat="1" x14ac:dyDescent="0.25">
      <c r="A105" s="23" t="s">
        <v>185</v>
      </c>
      <c r="B105" s="34" t="s">
        <v>135</v>
      </c>
      <c r="C105" s="25" t="s">
        <v>40</v>
      </c>
      <c r="D105" s="27">
        <v>18.812999999999999</v>
      </c>
      <c r="E105" s="27">
        <v>37.343000000000004</v>
      </c>
      <c r="F105" s="27"/>
      <c r="G105" s="27">
        <v>342.33699999999999</v>
      </c>
      <c r="H105" s="31" t="s">
        <v>54</v>
      </c>
      <c r="I105" s="31" t="s">
        <v>54</v>
      </c>
      <c r="J105" s="31" t="s">
        <v>54</v>
      </c>
      <c r="K105" s="31" t="s">
        <v>54</v>
      </c>
      <c r="L105" s="31" t="s">
        <v>54</v>
      </c>
      <c r="M105" s="31" t="s">
        <v>54</v>
      </c>
      <c r="N105" s="31" t="s">
        <v>54</v>
      </c>
      <c r="O105" s="31" t="s">
        <v>54</v>
      </c>
      <c r="P105" s="27"/>
      <c r="Q105" s="27"/>
    </row>
    <row r="106" spans="1:17" s="22" customFormat="1" x14ac:dyDescent="0.25">
      <c r="A106" s="23" t="s">
        <v>186</v>
      </c>
      <c r="B106" s="32" t="s">
        <v>187</v>
      </c>
      <c r="C106" s="25" t="s">
        <v>40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</row>
    <row r="107" spans="1:17" s="22" customFormat="1" x14ac:dyDescent="0.25">
      <c r="A107" s="23" t="s">
        <v>188</v>
      </c>
      <c r="B107" s="32" t="s">
        <v>189</v>
      </c>
      <c r="C107" s="25" t="s">
        <v>40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1:17" s="22" customFormat="1" x14ac:dyDescent="0.25">
      <c r="A108" s="23" t="s">
        <v>190</v>
      </c>
      <c r="B108" s="35" t="s">
        <v>191</v>
      </c>
      <c r="C108" s="25" t="s">
        <v>40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</row>
    <row r="109" spans="1:17" s="22" customFormat="1" x14ac:dyDescent="0.25">
      <c r="A109" s="23" t="s">
        <v>192</v>
      </c>
      <c r="B109" s="32" t="s">
        <v>193</v>
      </c>
      <c r="C109" s="25" t="s">
        <v>40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</row>
    <row r="110" spans="1:17" s="22" customFormat="1" x14ac:dyDescent="0.25">
      <c r="A110" s="23" t="s">
        <v>194</v>
      </c>
      <c r="B110" s="35" t="s">
        <v>195</v>
      </c>
      <c r="C110" s="25" t="s">
        <v>40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</row>
    <row r="111" spans="1:17" s="22" customFormat="1" x14ac:dyDescent="0.25">
      <c r="A111" s="23" t="s">
        <v>196</v>
      </c>
      <c r="B111" s="35" t="s">
        <v>197</v>
      </c>
      <c r="C111" s="25" t="s">
        <v>40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</row>
    <row r="112" spans="1:17" s="22" customFormat="1" x14ac:dyDescent="0.25">
      <c r="A112" s="23" t="s">
        <v>198</v>
      </c>
      <c r="B112" s="32" t="s">
        <v>199</v>
      </c>
      <c r="C112" s="25" t="s">
        <v>40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</row>
    <row r="113" spans="1:17" s="22" customFormat="1" ht="15" customHeight="1" x14ac:dyDescent="0.25">
      <c r="A113" s="23" t="s">
        <v>200</v>
      </c>
      <c r="B113" s="32" t="s">
        <v>201</v>
      </c>
      <c r="C113" s="25" t="s">
        <v>40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</row>
    <row r="114" spans="1:17" s="22" customFormat="1" x14ac:dyDescent="0.25">
      <c r="A114" s="23" t="s">
        <v>202</v>
      </c>
      <c r="B114" s="32" t="s">
        <v>203</v>
      </c>
      <c r="C114" s="25" t="s">
        <v>40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</row>
    <row r="115" spans="1:17" s="22" customFormat="1" x14ac:dyDescent="0.25">
      <c r="A115" s="23" t="s">
        <v>204</v>
      </c>
      <c r="B115" s="24" t="s">
        <v>205</v>
      </c>
      <c r="C115" s="25" t="s">
        <v>40</v>
      </c>
      <c r="D115" s="39">
        <f>D81+D96</f>
        <v>-46.425000000000011</v>
      </c>
      <c r="E115" s="39">
        <f t="shared" ref="E115:F115" si="33">E81+E96</f>
        <v>-62.035000000000046</v>
      </c>
      <c r="F115" s="39">
        <f t="shared" si="33"/>
        <v>0</v>
      </c>
      <c r="G115" s="39">
        <f>G81+G96+G99</f>
        <v>-39.525999999999982</v>
      </c>
      <c r="H115" s="39" t="e">
        <f>H81+H96+H99</f>
        <v>#VALUE!</v>
      </c>
      <c r="I115" s="39" t="e">
        <f t="shared" ref="I115:O115" si="34">I81+I96+I99</f>
        <v>#VALUE!</v>
      </c>
      <c r="J115" s="39" t="e">
        <f t="shared" si="34"/>
        <v>#VALUE!</v>
      </c>
      <c r="K115" s="39" t="e">
        <f t="shared" si="34"/>
        <v>#VALUE!</v>
      </c>
      <c r="L115" s="39" t="e">
        <f t="shared" si="34"/>
        <v>#VALUE!</v>
      </c>
      <c r="M115" s="39" t="e">
        <f t="shared" si="34"/>
        <v>#VALUE!</v>
      </c>
      <c r="N115" s="39" t="e">
        <f t="shared" si="34"/>
        <v>#VALUE!</v>
      </c>
      <c r="O115" s="39" t="e">
        <f t="shared" si="34"/>
        <v>#VALUE!</v>
      </c>
      <c r="P115" s="27"/>
      <c r="Q115" s="27"/>
    </row>
    <row r="116" spans="1:17" s="22" customFormat="1" x14ac:dyDescent="0.25">
      <c r="A116" s="23" t="s">
        <v>206</v>
      </c>
      <c r="B116" s="30" t="s">
        <v>42</v>
      </c>
      <c r="C116" s="25" t="s">
        <v>40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</row>
    <row r="117" spans="1:17" s="22" customFormat="1" ht="31.5" x14ac:dyDescent="0.25">
      <c r="A117" s="23" t="s">
        <v>207</v>
      </c>
      <c r="B117" s="33" t="s">
        <v>44</v>
      </c>
      <c r="C117" s="25" t="s">
        <v>40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</row>
    <row r="118" spans="1:17" s="22" customFormat="1" ht="31.5" x14ac:dyDescent="0.25">
      <c r="A118" s="23" t="s">
        <v>208</v>
      </c>
      <c r="B118" s="33" t="s">
        <v>46</v>
      </c>
      <c r="C118" s="25" t="s">
        <v>40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</row>
    <row r="119" spans="1:17" s="22" customFormat="1" ht="31.5" x14ac:dyDescent="0.25">
      <c r="A119" s="23" t="s">
        <v>209</v>
      </c>
      <c r="B119" s="33" t="s">
        <v>48</v>
      </c>
      <c r="C119" s="25" t="s">
        <v>40</v>
      </c>
      <c r="D119" s="27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</row>
    <row r="120" spans="1:17" s="22" customFormat="1" x14ac:dyDescent="0.25">
      <c r="A120" s="23" t="s">
        <v>210</v>
      </c>
      <c r="B120" s="28" t="s">
        <v>50</v>
      </c>
      <c r="C120" s="25" t="s">
        <v>40</v>
      </c>
      <c r="D120" s="27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</row>
    <row r="121" spans="1:17" s="22" customFormat="1" x14ac:dyDescent="0.25">
      <c r="A121" s="23" t="s">
        <v>211</v>
      </c>
      <c r="B121" s="28" t="s">
        <v>52</v>
      </c>
      <c r="C121" s="25" t="s">
        <v>40</v>
      </c>
      <c r="D121" s="27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</row>
    <row r="122" spans="1:17" s="22" customFormat="1" x14ac:dyDescent="0.25">
      <c r="A122" s="23" t="s">
        <v>212</v>
      </c>
      <c r="B122" s="28" t="s">
        <v>56</v>
      </c>
      <c r="C122" s="25" t="s">
        <v>40</v>
      </c>
      <c r="D122" s="27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</row>
    <row r="123" spans="1:17" s="22" customFormat="1" x14ac:dyDescent="0.25">
      <c r="A123" s="23" t="s">
        <v>213</v>
      </c>
      <c r="B123" s="28" t="s">
        <v>58</v>
      </c>
      <c r="C123" s="25" t="s">
        <v>40</v>
      </c>
      <c r="D123" s="27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</row>
    <row r="124" spans="1:17" s="22" customFormat="1" x14ac:dyDescent="0.25">
      <c r="A124" s="23" t="s">
        <v>214</v>
      </c>
      <c r="B124" s="28" t="s">
        <v>60</v>
      </c>
      <c r="C124" s="25" t="s">
        <v>40</v>
      </c>
      <c r="D124" s="27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</row>
    <row r="125" spans="1:17" s="22" customFormat="1" x14ac:dyDescent="0.25">
      <c r="A125" s="23" t="s">
        <v>215</v>
      </c>
      <c r="B125" s="28" t="s">
        <v>62</v>
      </c>
      <c r="C125" s="25" t="s">
        <v>40</v>
      </c>
      <c r="D125" s="27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</row>
    <row r="126" spans="1:17" s="22" customFormat="1" ht="31.5" x14ac:dyDescent="0.25">
      <c r="A126" s="23" t="s">
        <v>216</v>
      </c>
      <c r="B126" s="30" t="s">
        <v>64</v>
      </c>
      <c r="C126" s="25" t="s">
        <v>40</v>
      </c>
      <c r="D126" s="27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</row>
    <row r="127" spans="1:17" s="22" customFormat="1" x14ac:dyDescent="0.25">
      <c r="A127" s="23" t="s">
        <v>217</v>
      </c>
      <c r="B127" s="32" t="s">
        <v>66</v>
      </c>
      <c r="C127" s="25" t="s">
        <v>40</v>
      </c>
      <c r="D127" s="27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</row>
    <row r="128" spans="1:17" s="22" customFormat="1" x14ac:dyDescent="0.25">
      <c r="A128" s="23" t="s">
        <v>218</v>
      </c>
      <c r="B128" s="32" t="s">
        <v>68</v>
      </c>
      <c r="C128" s="25" t="s">
        <v>40</v>
      </c>
      <c r="D128" s="27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</row>
    <row r="129" spans="1:17" s="22" customFormat="1" x14ac:dyDescent="0.25">
      <c r="A129" s="23" t="s">
        <v>219</v>
      </c>
      <c r="B129" s="28" t="s">
        <v>70</v>
      </c>
      <c r="C129" s="25" t="s">
        <v>40</v>
      </c>
      <c r="D129" s="27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</row>
    <row r="130" spans="1:17" s="22" customFormat="1" x14ac:dyDescent="0.25">
      <c r="A130" s="23" t="s">
        <v>220</v>
      </c>
      <c r="B130" s="24" t="s">
        <v>221</v>
      </c>
      <c r="C130" s="25" t="s">
        <v>40</v>
      </c>
      <c r="D130" s="27">
        <v>0</v>
      </c>
      <c r="E130" s="27">
        <v>7.4619999999999997</v>
      </c>
      <c r="F130" s="27"/>
      <c r="G130" s="27">
        <v>1.78</v>
      </c>
      <c r="H130" s="27"/>
      <c r="I130" s="27" t="s">
        <v>53</v>
      </c>
      <c r="J130" s="27" t="s">
        <v>53</v>
      </c>
      <c r="K130" s="27" t="s">
        <v>53</v>
      </c>
      <c r="L130" s="27" t="s">
        <v>53</v>
      </c>
      <c r="M130" s="27" t="s">
        <v>53</v>
      </c>
      <c r="N130" s="27" t="s">
        <v>53</v>
      </c>
      <c r="O130" s="27" t="s">
        <v>53</v>
      </c>
      <c r="P130" s="40"/>
      <c r="Q130" s="40"/>
    </row>
    <row r="131" spans="1:17" s="22" customFormat="1" x14ac:dyDescent="0.25">
      <c r="A131" s="23" t="s">
        <v>222</v>
      </c>
      <c r="B131" s="28" t="s">
        <v>42</v>
      </c>
      <c r="C131" s="25" t="s">
        <v>40</v>
      </c>
      <c r="D131" s="27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</row>
    <row r="132" spans="1:17" s="22" customFormat="1" ht="31.5" x14ac:dyDescent="0.25">
      <c r="A132" s="23" t="s">
        <v>223</v>
      </c>
      <c r="B132" s="33" t="s">
        <v>44</v>
      </c>
      <c r="C132" s="25" t="s">
        <v>40</v>
      </c>
      <c r="D132" s="27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</row>
    <row r="133" spans="1:17" s="22" customFormat="1" ht="31.5" x14ac:dyDescent="0.25">
      <c r="A133" s="23" t="s">
        <v>224</v>
      </c>
      <c r="B133" s="33" t="s">
        <v>46</v>
      </c>
      <c r="C133" s="25" t="s">
        <v>40</v>
      </c>
      <c r="D133" s="27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</row>
    <row r="134" spans="1:17" s="22" customFormat="1" ht="31.5" x14ac:dyDescent="0.25">
      <c r="A134" s="23" t="s">
        <v>225</v>
      </c>
      <c r="B134" s="33" t="s">
        <v>48</v>
      </c>
      <c r="C134" s="25" t="s">
        <v>40</v>
      </c>
      <c r="D134" s="27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</row>
    <row r="135" spans="1:17" s="22" customFormat="1" x14ac:dyDescent="0.25">
      <c r="A135" s="23" t="s">
        <v>226</v>
      </c>
      <c r="B135" s="34" t="s">
        <v>227</v>
      </c>
      <c r="C135" s="25" t="s">
        <v>40</v>
      </c>
      <c r="D135" s="27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</row>
    <row r="136" spans="1:17" s="22" customFormat="1" x14ac:dyDescent="0.25">
      <c r="A136" s="23" t="s">
        <v>228</v>
      </c>
      <c r="B136" s="34" t="s">
        <v>229</v>
      </c>
      <c r="C136" s="25" t="s">
        <v>40</v>
      </c>
      <c r="D136" s="27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</row>
    <row r="137" spans="1:17" s="22" customFormat="1" x14ac:dyDescent="0.25">
      <c r="A137" s="23" t="s">
        <v>230</v>
      </c>
      <c r="B137" s="34" t="s">
        <v>231</v>
      </c>
      <c r="C137" s="25" t="s">
        <v>40</v>
      </c>
      <c r="D137" s="27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</row>
    <row r="138" spans="1:17" s="22" customFormat="1" x14ac:dyDescent="0.25">
      <c r="A138" s="23" t="s">
        <v>232</v>
      </c>
      <c r="B138" s="34" t="s">
        <v>233</v>
      </c>
      <c r="C138" s="25" t="s">
        <v>40</v>
      </c>
      <c r="D138" s="27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</row>
    <row r="139" spans="1:17" s="22" customFormat="1" x14ac:dyDescent="0.25">
      <c r="A139" s="23" t="s">
        <v>234</v>
      </c>
      <c r="B139" s="34" t="s">
        <v>235</v>
      </c>
      <c r="C139" s="25" t="s">
        <v>40</v>
      </c>
      <c r="D139" s="27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</row>
    <row r="140" spans="1:17" s="22" customFormat="1" x14ac:dyDescent="0.25">
      <c r="A140" s="23" t="s">
        <v>236</v>
      </c>
      <c r="B140" s="34" t="s">
        <v>237</v>
      </c>
      <c r="C140" s="25" t="s">
        <v>40</v>
      </c>
      <c r="D140" s="27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</row>
    <row r="141" spans="1:17" s="22" customFormat="1" ht="31.5" x14ac:dyDescent="0.25">
      <c r="A141" s="23" t="s">
        <v>238</v>
      </c>
      <c r="B141" s="34" t="s">
        <v>64</v>
      </c>
      <c r="C141" s="25" t="s">
        <v>40</v>
      </c>
      <c r="D141" s="27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</row>
    <row r="142" spans="1:17" s="22" customFormat="1" x14ac:dyDescent="0.25">
      <c r="A142" s="23" t="s">
        <v>239</v>
      </c>
      <c r="B142" s="32" t="s">
        <v>240</v>
      </c>
      <c r="C142" s="25" t="s">
        <v>40</v>
      </c>
      <c r="D142" s="27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</row>
    <row r="143" spans="1:17" s="22" customFormat="1" x14ac:dyDescent="0.25">
      <c r="A143" s="23" t="s">
        <v>241</v>
      </c>
      <c r="B143" s="32" t="s">
        <v>68</v>
      </c>
      <c r="C143" s="25" t="s">
        <v>40</v>
      </c>
      <c r="D143" s="27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</row>
    <row r="144" spans="1:17" s="22" customFormat="1" x14ac:dyDescent="0.25">
      <c r="A144" s="23" t="s">
        <v>242</v>
      </c>
      <c r="B144" s="34" t="s">
        <v>243</v>
      </c>
      <c r="C144" s="25" t="s">
        <v>40</v>
      </c>
      <c r="D144" s="27"/>
      <c r="E144" s="27">
        <f>6/1000</f>
        <v>6.0000000000000001E-3</v>
      </c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</row>
    <row r="145" spans="1:17" s="22" customFormat="1" x14ac:dyDescent="0.25">
      <c r="A145" s="23" t="s">
        <v>244</v>
      </c>
      <c r="B145" s="24" t="s">
        <v>245</v>
      </c>
      <c r="C145" s="25" t="s">
        <v>40</v>
      </c>
      <c r="D145" s="39">
        <f>D115-D130</f>
        <v>-46.425000000000011</v>
      </c>
      <c r="E145" s="39">
        <f>E115+E130-E144</f>
        <v>-54.57900000000005</v>
      </c>
      <c r="F145" s="39">
        <f t="shared" ref="F145:O145" si="35">F115-F130</f>
        <v>0</v>
      </c>
      <c r="G145" s="39">
        <f t="shared" si="35"/>
        <v>-41.305999999999983</v>
      </c>
      <c r="H145" s="39" t="e">
        <f>H115-H130</f>
        <v>#VALUE!</v>
      </c>
      <c r="I145" s="39" t="e">
        <f t="shared" si="35"/>
        <v>#VALUE!</v>
      </c>
      <c r="J145" s="39" t="e">
        <f t="shared" si="35"/>
        <v>#VALUE!</v>
      </c>
      <c r="K145" s="39" t="e">
        <f t="shared" si="35"/>
        <v>#VALUE!</v>
      </c>
      <c r="L145" s="39" t="e">
        <f t="shared" si="35"/>
        <v>#VALUE!</v>
      </c>
      <c r="M145" s="39" t="e">
        <f t="shared" si="35"/>
        <v>#VALUE!</v>
      </c>
      <c r="N145" s="39" t="e">
        <f t="shared" si="35"/>
        <v>#VALUE!</v>
      </c>
      <c r="O145" s="39" t="e">
        <f t="shared" si="35"/>
        <v>#VALUE!</v>
      </c>
      <c r="P145" s="40"/>
      <c r="Q145" s="40"/>
    </row>
    <row r="146" spans="1:17" s="22" customFormat="1" x14ac:dyDescent="0.25">
      <c r="A146" s="23" t="s">
        <v>246</v>
      </c>
      <c r="B146" s="28" t="s">
        <v>42</v>
      </c>
      <c r="C146" s="25" t="s">
        <v>40</v>
      </c>
      <c r="D146" s="27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</row>
    <row r="147" spans="1:17" s="22" customFormat="1" ht="31.5" x14ac:dyDescent="0.25">
      <c r="A147" s="23" t="s">
        <v>247</v>
      </c>
      <c r="B147" s="33" t="s">
        <v>44</v>
      </c>
      <c r="C147" s="25" t="s">
        <v>40</v>
      </c>
      <c r="D147" s="27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</row>
    <row r="148" spans="1:17" s="22" customFormat="1" ht="31.5" x14ac:dyDescent="0.25">
      <c r="A148" s="23" t="s">
        <v>248</v>
      </c>
      <c r="B148" s="33" t="s">
        <v>46</v>
      </c>
      <c r="C148" s="25" t="s">
        <v>40</v>
      </c>
      <c r="D148" s="27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</row>
    <row r="149" spans="1:17" s="22" customFormat="1" ht="31.5" x14ac:dyDescent="0.25">
      <c r="A149" s="23" t="s">
        <v>249</v>
      </c>
      <c r="B149" s="33" t="s">
        <v>48</v>
      </c>
      <c r="C149" s="25" t="s">
        <v>40</v>
      </c>
      <c r="D149" s="27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</row>
    <row r="150" spans="1:17" s="22" customFormat="1" x14ac:dyDescent="0.25">
      <c r="A150" s="23" t="s">
        <v>250</v>
      </c>
      <c r="B150" s="28" t="s">
        <v>50</v>
      </c>
      <c r="C150" s="25" t="s">
        <v>40</v>
      </c>
      <c r="D150" s="27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</row>
    <row r="151" spans="1:17" s="22" customFormat="1" x14ac:dyDescent="0.25">
      <c r="A151" s="23" t="s">
        <v>251</v>
      </c>
      <c r="B151" s="28" t="s">
        <v>52</v>
      </c>
      <c r="C151" s="25" t="s">
        <v>40</v>
      </c>
      <c r="D151" s="27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</row>
    <row r="152" spans="1:17" s="22" customFormat="1" x14ac:dyDescent="0.25">
      <c r="A152" s="23" t="s">
        <v>252</v>
      </c>
      <c r="B152" s="28" t="s">
        <v>56</v>
      </c>
      <c r="C152" s="25" t="s">
        <v>40</v>
      </c>
      <c r="D152" s="27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</row>
    <row r="153" spans="1:17" s="22" customFormat="1" x14ac:dyDescent="0.25">
      <c r="A153" s="23" t="s">
        <v>253</v>
      </c>
      <c r="B153" s="30" t="s">
        <v>58</v>
      </c>
      <c r="C153" s="25" t="s">
        <v>40</v>
      </c>
      <c r="D153" s="27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</row>
    <row r="154" spans="1:17" s="22" customFormat="1" x14ac:dyDescent="0.25">
      <c r="A154" s="23" t="s">
        <v>254</v>
      </c>
      <c r="B154" s="28" t="s">
        <v>60</v>
      </c>
      <c r="C154" s="25" t="s">
        <v>40</v>
      </c>
      <c r="D154" s="27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</row>
    <row r="155" spans="1:17" s="22" customFormat="1" x14ac:dyDescent="0.25">
      <c r="A155" s="23" t="s">
        <v>255</v>
      </c>
      <c r="B155" s="28" t="s">
        <v>62</v>
      </c>
      <c r="C155" s="25" t="s">
        <v>40</v>
      </c>
      <c r="D155" s="27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</row>
    <row r="156" spans="1:17" s="22" customFormat="1" ht="31.5" x14ac:dyDescent="0.25">
      <c r="A156" s="23" t="s">
        <v>256</v>
      </c>
      <c r="B156" s="30" t="s">
        <v>64</v>
      </c>
      <c r="C156" s="25" t="s">
        <v>40</v>
      </c>
      <c r="D156" s="27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</row>
    <row r="157" spans="1:17" s="22" customFormat="1" x14ac:dyDescent="0.25">
      <c r="A157" s="23" t="s">
        <v>257</v>
      </c>
      <c r="B157" s="32" t="s">
        <v>66</v>
      </c>
      <c r="C157" s="25" t="s">
        <v>40</v>
      </c>
      <c r="D157" s="27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</row>
    <row r="158" spans="1:17" s="22" customFormat="1" x14ac:dyDescent="0.25">
      <c r="A158" s="23" t="s">
        <v>258</v>
      </c>
      <c r="B158" s="32" t="s">
        <v>68</v>
      </c>
      <c r="C158" s="25" t="s">
        <v>40</v>
      </c>
      <c r="D158" s="27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</row>
    <row r="159" spans="1:17" s="22" customFormat="1" x14ac:dyDescent="0.25">
      <c r="A159" s="23" t="s">
        <v>259</v>
      </c>
      <c r="B159" s="28" t="s">
        <v>70</v>
      </c>
      <c r="C159" s="25" t="s">
        <v>40</v>
      </c>
      <c r="D159" s="27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</row>
    <row r="160" spans="1:17" s="22" customFormat="1" x14ac:dyDescent="0.25">
      <c r="A160" s="23" t="s">
        <v>260</v>
      </c>
      <c r="B160" s="24" t="s">
        <v>261</v>
      </c>
      <c r="C160" s="25" t="s">
        <v>40</v>
      </c>
      <c r="D160" s="27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</row>
    <row r="161" spans="1:17" s="22" customFormat="1" x14ac:dyDescent="0.25">
      <c r="A161" s="23" t="s">
        <v>262</v>
      </c>
      <c r="B161" s="34" t="s">
        <v>263</v>
      </c>
      <c r="C161" s="25" t="s">
        <v>40</v>
      </c>
      <c r="D161" s="27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</row>
    <row r="162" spans="1:17" s="22" customFormat="1" x14ac:dyDescent="0.25">
      <c r="A162" s="23" t="s">
        <v>264</v>
      </c>
      <c r="B162" s="34" t="s">
        <v>265</v>
      </c>
      <c r="C162" s="25" t="s">
        <v>40</v>
      </c>
      <c r="D162" s="27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</row>
    <row r="163" spans="1:17" s="22" customFormat="1" x14ac:dyDescent="0.25">
      <c r="A163" s="23" t="s">
        <v>266</v>
      </c>
      <c r="B163" s="34" t="s">
        <v>267</v>
      </c>
      <c r="C163" s="25" t="s">
        <v>40</v>
      </c>
      <c r="D163" s="27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</row>
    <row r="164" spans="1:17" s="22" customFormat="1" ht="18" customHeight="1" x14ac:dyDescent="0.25">
      <c r="A164" s="23" t="s">
        <v>268</v>
      </c>
      <c r="B164" s="34" t="s">
        <v>269</v>
      </c>
      <c r="C164" s="25" t="s">
        <v>40</v>
      </c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</row>
    <row r="165" spans="1:17" s="22" customFormat="1" ht="18" customHeight="1" x14ac:dyDescent="0.25">
      <c r="A165" s="23" t="s">
        <v>270</v>
      </c>
      <c r="B165" s="24" t="s">
        <v>143</v>
      </c>
      <c r="C165" s="25" t="s">
        <v>54</v>
      </c>
      <c r="D165" s="41" t="s">
        <v>144</v>
      </c>
      <c r="E165" s="41" t="s">
        <v>144</v>
      </c>
      <c r="F165" s="41" t="s">
        <v>144</v>
      </c>
      <c r="G165" s="41" t="s">
        <v>144</v>
      </c>
      <c r="H165" s="41" t="s">
        <v>144</v>
      </c>
      <c r="I165" s="41" t="s">
        <v>144</v>
      </c>
      <c r="J165" s="41" t="s">
        <v>144</v>
      </c>
      <c r="K165" s="41" t="s">
        <v>144</v>
      </c>
      <c r="L165" s="41" t="s">
        <v>144</v>
      </c>
      <c r="M165" s="41" t="s">
        <v>144</v>
      </c>
      <c r="N165" s="41" t="s">
        <v>144</v>
      </c>
      <c r="O165" s="41" t="s">
        <v>144</v>
      </c>
      <c r="P165" s="41" t="s">
        <v>144</v>
      </c>
      <c r="Q165" s="41" t="s">
        <v>144</v>
      </c>
    </row>
    <row r="166" spans="1:17" s="22" customFormat="1" ht="37.5" customHeight="1" x14ac:dyDescent="0.25">
      <c r="A166" s="23" t="s">
        <v>271</v>
      </c>
      <c r="B166" s="34" t="s">
        <v>272</v>
      </c>
      <c r="C166" s="25" t="s">
        <v>40</v>
      </c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</row>
    <row r="167" spans="1:17" s="22" customFormat="1" ht="18" customHeight="1" x14ac:dyDescent="0.25">
      <c r="A167" s="23" t="s">
        <v>273</v>
      </c>
      <c r="B167" s="34" t="s">
        <v>274</v>
      </c>
      <c r="C167" s="25" t="s">
        <v>40</v>
      </c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</row>
    <row r="168" spans="1:17" s="22" customFormat="1" ht="18" customHeight="1" x14ac:dyDescent="0.25">
      <c r="A168" s="23" t="s">
        <v>275</v>
      </c>
      <c r="B168" s="33" t="s">
        <v>276</v>
      </c>
      <c r="C168" s="25" t="s">
        <v>40</v>
      </c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</row>
    <row r="169" spans="1:17" s="22" customFormat="1" ht="18" customHeight="1" x14ac:dyDescent="0.25">
      <c r="A169" s="23" t="s">
        <v>277</v>
      </c>
      <c r="B169" s="34" t="s">
        <v>278</v>
      </c>
      <c r="C169" s="25" t="s">
        <v>40</v>
      </c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</row>
    <row r="170" spans="1:17" s="22" customFormat="1" ht="18" customHeight="1" x14ac:dyDescent="0.25">
      <c r="A170" s="23" t="s">
        <v>279</v>
      </c>
      <c r="B170" s="33" t="s">
        <v>280</v>
      </c>
      <c r="C170" s="25" t="s">
        <v>40</v>
      </c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</row>
    <row r="171" spans="1:17" s="22" customFormat="1" ht="31.5" x14ac:dyDescent="0.25">
      <c r="A171" s="23" t="s">
        <v>281</v>
      </c>
      <c r="B171" s="34" t="s">
        <v>282</v>
      </c>
      <c r="C171" s="25" t="s">
        <v>54</v>
      </c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</row>
    <row r="172" spans="1:17" s="22" customFormat="1" ht="18.75" x14ac:dyDescent="0.25">
      <c r="A172" s="21" t="s">
        <v>283</v>
      </c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1:17" s="22" customFormat="1" ht="22.9" customHeight="1" x14ac:dyDescent="0.25">
      <c r="A173" s="23" t="s">
        <v>284</v>
      </c>
      <c r="B173" s="24" t="s">
        <v>285</v>
      </c>
      <c r="C173" s="25" t="s">
        <v>40</v>
      </c>
      <c r="D173" s="26">
        <v>245.20400000000001</v>
      </c>
      <c r="E173" s="26">
        <v>867.43100000000004</v>
      </c>
      <c r="F173" s="26" t="s">
        <v>53</v>
      </c>
      <c r="G173" s="26">
        <v>1075.9849999999999</v>
      </c>
      <c r="H173" s="26" t="s">
        <v>53</v>
      </c>
      <c r="I173" s="26" t="s">
        <v>53</v>
      </c>
      <c r="J173" s="26" t="s">
        <v>53</v>
      </c>
      <c r="K173" s="26" t="s">
        <v>53</v>
      </c>
      <c r="L173" s="26" t="s">
        <v>53</v>
      </c>
      <c r="M173" s="26" t="s">
        <v>53</v>
      </c>
      <c r="N173" s="26" t="s">
        <v>53</v>
      </c>
      <c r="O173" s="26" t="s">
        <v>53</v>
      </c>
      <c r="P173" s="26"/>
      <c r="Q173" s="42"/>
    </row>
    <row r="174" spans="1:17" s="22" customFormat="1" x14ac:dyDescent="0.25">
      <c r="A174" s="23" t="s">
        <v>286</v>
      </c>
      <c r="B174" s="28" t="s">
        <v>42</v>
      </c>
      <c r="C174" s="25" t="s">
        <v>40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42"/>
    </row>
    <row r="175" spans="1:17" s="22" customFormat="1" ht="31.5" x14ac:dyDescent="0.25">
      <c r="A175" s="23" t="s">
        <v>287</v>
      </c>
      <c r="B175" s="33" t="s">
        <v>44</v>
      </c>
      <c r="C175" s="25" t="s">
        <v>40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42"/>
    </row>
    <row r="176" spans="1:17" s="22" customFormat="1" ht="31.5" x14ac:dyDescent="0.25">
      <c r="A176" s="23" t="s">
        <v>288</v>
      </c>
      <c r="B176" s="33" t="s">
        <v>46</v>
      </c>
      <c r="C176" s="25" t="s">
        <v>40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42"/>
    </row>
    <row r="177" spans="1:17" s="22" customFormat="1" ht="31.5" x14ac:dyDescent="0.25">
      <c r="A177" s="23" t="s">
        <v>289</v>
      </c>
      <c r="B177" s="33" t="s">
        <v>48</v>
      </c>
      <c r="C177" s="25" t="s">
        <v>40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42"/>
    </row>
    <row r="178" spans="1:17" s="22" customFormat="1" x14ac:dyDescent="0.25">
      <c r="A178" s="23" t="s">
        <v>290</v>
      </c>
      <c r="B178" s="28" t="s">
        <v>50</v>
      </c>
      <c r="C178" s="25" t="s">
        <v>40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42"/>
    </row>
    <row r="179" spans="1:17" s="22" customFormat="1" x14ac:dyDescent="0.25">
      <c r="A179" s="23" t="s">
        <v>291</v>
      </c>
      <c r="B179" s="28" t="s">
        <v>52</v>
      </c>
      <c r="C179" s="25" t="s">
        <v>40</v>
      </c>
      <c r="D179" s="26">
        <v>209.52</v>
      </c>
      <c r="E179" s="26">
        <v>784.45640000000003</v>
      </c>
      <c r="F179" s="26" t="s">
        <v>53</v>
      </c>
      <c r="G179" s="26">
        <v>826.27809999999999</v>
      </c>
      <c r="H179" s="26" t="s">
        <v>53</v>
      </c>
      <c r="I179" s="26" t="s">
        <v>53</v>
      </c>
      <c r="J179" s="26" t="s">
        <v>53</v>
      </c>
      <c r="K179" s="26" t="s">
        <v>53</v>
      </c>
      <c r="L179" s="26" t="s">
        <v>53</v>
      </c>
      <c r="M179" s="26" t="s">
        <v>53</v>
      </c>
      <c r="N179" s="26" t="s">
        <v>53</v>
      </c>
      <c r="O179" s="26" t="s">
        <v>53</v>
      </c>
      <c r="P179" s="26"/>
      <c r="Q179" s="42"/>
    </row>
    <row r="180" spans="1:17" s="22" customFormat="1" x14ac:dyDescent="0.25">
      <c r="A180" s="23" t="s">
        <v>292</v>
      </c>
      <c r="B180" s="28" t="s">
        <v>56</v>
      </c>
      <c r="C180" s="25" t="s">
        <v>40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42"/>
    </row>
    <row r="181" spans="1:17" s="22" customFormat="1" x14ac:dyDescent="0.25">
      <c r="A181" s="23" t="s">
        <v>293</v>
      </c>
      <c r="B181" s="28" t="s">
        <v>58</v>
      </c>
      <c r="C181" s="25" t="s">
        <v>40</v>
      </c>
      <c r="D181" s="26">
        <f>232.802-D179</f>
        <v>23.281999999999982</v>
      </c>
      <c r="E181" s="26">
        <f>852.674-E179</f>
        <v>68.217599999999948</v>
      </c>
      <c r="F181" s="26" t="s">
        <v>53</v>
      </c>
      <c r="G181" s="26">
        <f>907.998-G179</f>
        <v>81.719900000000052</v>
      </c>
      <c r="H181" s="26" t="s">
        <v>53</v>
      </c>
      <c r="I181" s="26" t="s">
        <v>53</v>
      </c>
      <c r="J181" s="26" t="s">
        <v>53</v>
      </c>
      <c r="K181" s="26" t="s">
        <v>53</v>
      </c>
      <c r="L181" s="26" t="s">
        <v>53</v>
      </c>
      <c r="M181" s="26" t="s">
        <v>53</v>
      </c>
      <c r="N181" s="26" t="s">
        <v>53</v>
      </c>
      <c r="O181" s="26" t="s">
        <v>53</v>
      </c>
      <c r="P181" s="26"/>
      <c r="Q181" s="42"/>
    </row>
    <row r="182" spans="1:17" s="22" customFormat="1" x14ac:dyDescent="0.25">
      <c r="A182" s="23" t="s">
        <v>294</v>
      </c>
      <c r="B182" s="28" t="s">
        <v>60</v>
      </c>
      <c r="C182" s="25" t="s">
        <v>40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42"/>
    </row>
    <row r="183" spans="1:17" s="22" customFormat="1" x14ac:dyDescent="0.25">
      <c r="A183" s="23" t="s">
        <v>295</v>
      </c>
      <c r="B183" s="28" t="s">
        <v>62</v>
      </c>
      <c r="C183" s="25" t="s">
        <v>40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42"/>
    </row>
    <row r="184" spans="1:17" s="22" customFormat="1" ht="31.5" x14ac:dyDescent="0.25">
      <c r="A184" s="23" t="s">
        <v>296</v>
      </c>
      <c r="B184" s="30" t="s">
        <v>64</v>
      </c>
      <c r="C184" s="25" t="s">
        <v>40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42"/>
    </row>
    <row r="185" spans="1:17" s="22" customFormat="1" x14ac:dyDescent="0.25">
      <c r="A185" s="23" t="s">
        <v>297</v>
      </c>
      <c r="B185" s="32" t="s">
        <v>66</v>
      </c>
      <c r="C185" s="25" t="s">
        <v>40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42"/>
    </row>
    <row r="186" spans="1:17" s="22" customFormat="1" x14ac:dyDescent="0.25">
      <c r="A186" s="23" t="s">
        <v>298</v>
      </c>
      <c r="B186" s="32" t="s">
        <v>68</v>
      </c>
      <c r="C186" s="25" t="s">
        <v>40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42"/>
    </row>
    <row r="187" spans="1:17" s="22" customFormat="1" ht="31.5" x14ac:dyDescent="0.25">
      <c r="A187" s="23" t="s">
        <v>299</v>
      </c>
      <c r="B187" s="34" t="s">
        <v>300</v>
      </c>
      <c r="C187" s="25" t="s">
        <v>40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42"/>
    </row>
    <row r="188" spans="1:17" s="22" customFormat="1" x14ac:dyDescent="0.25">
      <c r="A188" s="23" t="s">
        <v>301</v>
      </c>
      <c r="B188" s="33" t="s">
        <v>302</v>
      </c>
      <c r="C188" s="25" t="s">
        <v>40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42"/>
    </row>
    <row r="189" spans="1:17" s="22" customFormat="1" x14ac:dyDescent="0.25">
      <c r="A189" s="23" t="s">
        <v>303</v>
      </c>
      <c r="B189" s="33" t="s">
        <v>304</v>
      </c>
      <c r="C189" s="25" t="s">
        <v>40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42"/>
    </row>
    <row r="190" spans="1:17" s="22" customFormat="1" x14ac:dyDescent="0.25">
      <c r="A190" s="23" t="s">
        <v>305</v>
      </c>
      <c r="B190" s="28" t="s">
        <v>70</v>
      </c>
      <c r="C190" s="25" t="s">
        <v>40</v>
      </c>
      <c r="D190" s="26">
        <v>12.401999999999999</v>
      </c>
      <c r="E190" s="26">
        <v>14.757</v>
      </c>
      <c r="F190" s="26" t="s">
        <v>53</v>
      </c>
      <c r="G190" s="26">
        <v>167.98699999999999</v>
      </c>
      <c r="H190" s="26" t="s">
        <v>53</v>
      </c>
      <c r="I190" s="26" t="s">
        <v>53</v>
      </c>
      <c r="J190" s="26" t="s">
        <v>53</v>
      </c>
      <c r="K190" s="26" t="s">
        <v>53</v>
      </c>
      <c r="L190" s="26" t="s">
        <v>53</v>
      </c>
      <c r="M190" s="26" t="s">
        <v>53</v>
      </c>
      <c r="N190" s="26" t="s">
        <v>53</v>
      </c>
      <c r="O190" s="26" t="s">
        <v>53</v>
      </c>
      <c r="P190" s="26"/>
      <c r="Q190" s="42"/>
    </row>
    <row r="191" spans="1:17" s="22" customFormat="1" x14ac:dyDescent="0.25">
      <c r="A191" s="23" t="s">
        <v>306</v>
      </c>
      <c r="B191" s="24" t="s">
        <v>307</v>
      </c>
      <c r="C191" s="25" t="s">
        <v>40</v>
      </c>
      <c r="D191" s="26">
        <v>244.61799999999999</v>
      </c>
      <c r="E191" s="26">
        <v>854.64599999999996</v>
      </c>
      <c r="F191" s="26" t="s">
        <v>53</v>
      </c>
      <c r="G191" s="26">
        <v>1048.4290000000001</v>
      </c>
      <c r="H191" s="26" t="s">
        <v>53</v>
      </c>
      <c r="I191" s="26" t="s">
        <v>53</v>
      </c>
      <c r="J191" s="26" t="s">
        <v>53</v>
      </c>
      <c r="K191" s="26" t="s">
        <v>53</v>
      </c>
      <c r="L191" s="26" t="s">
        <v>53</v>
      </c>
      <c r="M191" s="26" t="s">
        <v>53</v>
      </c>
      <c r="N191" s="26" t="s">
        <v>53</v>
      </c>
      <c r="O191" s="26" t="s">
        <v>53</v>
      </c>
      <c r="P191" s="26"/>
      <c r="Q191" s="42"/>
    </row>
    <row r="192" spans="1:17" s="22" customFormat="1" x14ac:dyDescent="0.25">
      <c r="A192" s="23" t="s">
        <v>308</v>
      </c>
      <c r="B192" s="34" t="s">
        <v>309</v>
      </c>
      <c r="C192" s="25" t="s">
        <v>40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42"/>
    </row>
    <row r="193" spans="1:17" s="22" customFormat="1" x14ac:dyDescent="0.25">
      <c r="A193" s="23" t="s">
        <v>310</v>
      </c>
      <c r="B193" s="34" t="s">
        <v>311</v>
      </c>
      <c r="C193" s="25" t="s">
        <v>40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42"/>
    </row>
    <row r="194" spans="1:17" s="22" customFormat="1" x14ac:dyDescent="0.25">
      <c r="A194" s="23" t="s">
        <v>312</v>
      </c>
      <c r="B194" s="33" t="s">
        <v>313</v>
      </c>
      <c r="C194" s="25" t="s">
        <v>40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42"/>
    </row>
    <row r="195" spans="1:17" s="22" customFormat="1" x14ac:dyDescent="0.25">
      <c r="A195" s="23" t="s">
        <v>314</v>
      </c>
      <c r="B195" s="33" t="s">
        <v>315</v>
      </c>
      <c r="C195" s="25" t="s">
        <v>40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42"/>
    </row>
    <row r="196" spans="1:17" s="22" customFormat="1" x14ac:dyDescent="0.25">
      <c r="A196" s="23" t="s">
        <v>316</v>
      </c>
      <c r="B196" s="33" t="s">
        <v>317</v>
      </c>
      <c r="C196" s="25" t="s">
        <v>40</v>
      </c>
      <c r="D196" s="26">
        <v>16.958333333333336</v>
      </c>
      <c r="E196" s="26">
        <v>262.73333333333335</v>
      </c>
      <c r="F196" s="26">
        <v>286.94600000000003</v>
      </c>
      <c r="G196" s="26">
        <v>237.91666666666669</v>
      </c>
      <c r="H196" s="26"/>
      <c r="I196" s="26"/>
      <c r="J196" s="26"/>
      <c r="K196" s="26"/>
      <c r="L196" s="26"/>
      <c r="M196" s="26"/>
      <c r="N196" s="26"/>
      <c r="O196" s="26"/>
      <c r="P196" s="26"/>
      <c r="Q196" s="42"/>
    </row>
    <row r="197" spans="1:17" s="22" customFormat="1" ht="31.5" x14ac:dyDescent="0.25">
      <c r="A197" s="23" t="s">
        <v>318</v>
      </c>
      <c r="B197" s="34" t="s">
        <v>319</v>
      </c>
      <c r="C197" s="25" t="s">
        <v>40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42"/>
    </row>
    <row r="198" spans="1:17" s="22" customFormat="1" ht="31.5" x14ac:dyDescent="0.25">
      <c r="A198" s="23" t="s">
        <v>320</v>
      </c>
      <c r="B198" s="34" t="s">
        <v>321</v>
      </c>
      <c r="C198" s="25" t="s">
        <v>40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42"/>
    </row>
    <row r="199" spans="1:17" s="22" customFormat="1" x14ac:dyDescent="0.25">
      <c r="A199" s="23" t="s">
        <v>322</v>
      </c>
      <c r="B199" s="34" t="s">
        <v>323</v>
      </c>
      <c r="C199" s="25" t="s">
        <v>40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42"/>
    </row>
    <row r="200" spans="1:17" s="22" customFormat="1" x14ac:dyDescent="0.25">
      <c r="A200" s="23" t="s">
        <v>324</v>
      </c>
      <c r="B200" s="34" t="s">
        <v>325</v>
      </c>
      <c r="C200" s="25" t="s">
        <v>40</v>
      </c>
      <c r="D200" s="26">
        <v>6.9219999999999997</v>
      </c>
      <c r="E200" s="26">
        <v>13.707000000000001</v>
      </c>
      <c r="F200" s="26" t="s">
        <v>53</v>
      </c>
      <c r="G200" s="26">
        <v>25.495999999999999</v>
      </c>
      <c r="H200" s="26" t="s">
        <v>53</v>
      </c>
      <c r="I200" s="26" t="s">
        <v>53</v>
      </c>
      <c r="J200" s="26" t="s">
        <v>53</v>
      </c>
      <c r="K200" s="26" t="s">
        <v>53</v>
      </c>
      <c r="L200" s="26" t="s">
        <v>53</v>
      </c>
      <c r="M200" s="26" t="s">
        <v>53</v>
      </c>
      <c r="N200" s="26" t="s">
        <v>53</v>
      </c>
      <c r="O200" s="26" t="s">
        <v>53</v>
      </c>
      <c r="P200" s="26"/>
      <c r="Q200" s="42"/>
    </row>
    <row r="201" spans="1:17" s="22" customFormat="1" x14ac:dyDescent="0.25">
      <c r="A201" s="23" t="s">
        <v>326</v>
      </c>
      <c r="B201" s="34" t="s">
        <v>327</v>
      </c>
      <c r="C201" s="25" t="s">
        <v>40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42"/>
    </row>
    <row r="202" spans="1:17" s="22" customFormat="1" x14ac:dyDescent="0.25">
      <c r="A202" s="23" t="s">
        <v>328</v>
      </c>
      <c r="B202" s="34" t="s">
        <v>329</v>
      </c>
      <c r="C202" s="25" t="s">
        <v>40</v>
      </c>
      <c r="D202" s="26">
        <v>5.165</v>
      </c>
      <c r="E202" s="26">
        <v>22.058</v>
      </c>
      <c r="F202" s="26" t="s">
        <v>53</v>
      </c>
      <c r="G202" s="26">
        <v>13.679</v>
      </c>
      <c r="H202" s="26" t="s">
        <v>53</v>
      </c>
      <c r="I202" s="26" t="s">
        <v>53</v>
      </c>
      <c r="J202" s="26" t="s">
        <v>53</v>
      </c>
      <c r="K202" s="26" t="s">
        <v>53</v>
      </c>
      <c r="L202" s="26" t="s">
        <v>53</v>
      </c>
      <c r="M202" s="26" t="s">
        <v>53</v>
      </c>
      <c r="N202" s="26" t="s">
        <v>53</v>
      </c>
      <c r="O202" s="26" t="s">
        <v>53</v>
      </c>
      <c r="P202" s="26"/>
      <c r="Q202" s="42"/>
    </row>
    <row r="203" spans="1:17" s="22" customFormat="1" x14ac:dyDescent="0.25">
      <c r="A203" s="23" t="s">
        <v>330</v>
      </c>
      <c r="B203" s="33" t="s">
        <v>331</v>
      </c>
      <c r="C203" s="25" t="s">
        <v>40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42"/>
    </row>
    <row r="204" spans="1:17" s="22" customFormat="1" x14ac:dyDescent="0.25">
      <c r="A204" s="23" t="s">
        <v>332</v>
      </c>
      <c r="B204" s="34" t="s">
        <v>333</v>
      </c>
      <c r="C204" s="25" t="s">
        <v>40</v>
      </c>
      <c r="D204" s="43">
        <f>D191-D196-D200-D202</f>
        <v>215.57266666666666</v>
      </c>
      <c r="E204" s="43">
        <f>E191-E196-E200-E202</f>
        <v>556.14766666666662</v>
      </c>
      <c r="F204" s="43" t="s">
        <v>53</v>
      </c>
      <c r="G204" s="43">
        <f>G191-G196-G200-G202</f>
        <v>771.33733333333339</v>
      </c>
      <c r="H204" s="43" t="s">
        <v>53</v>
      </c>
      <c r="I204" s="43" t="s">
        <v>53</v>
      </c>
      <c r="J204" s="43" t="s">
        <v>53</v>
      </c>
      <c r="K204" s="43" t="s">
        <v>53</v>
      </c>
      <c r="L204" s="43" t="s">
        <v>53</v>
      </c>
      <c r="M204" s="43" t="s">
        <v>53</v>
      </c>
      <c r="N204" s="43" t="s">
        <v>53</v>
      </c>
      <c r="O204" s="43" t="s">
        <v>53</v>
      </c>
      <c r="P204" s="26"/>
      <c r="Q204" s="42"/>
    </row>
    <row r="205" spans="1:17" s="22" customFormat="1" x14ac:dyDescent="0.25">
      <c r="A205" s="23" t="s">
        <v>334</v>
      </c>
      <c r="B205" s="34" t="s">
        <v>335</v>
      </c>
      <c r="C205" s="25" t="s">
        <v>40</v>
      </c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26"/>
      <c r="Q205" s="42"/>
    </row>
    <row r="206" spans="1:17" s="22" customFormat="1" x14ac:dyDescent="0.25">
      <c r="A206" s="23" t="s">
        <v>336</v>
      </c>
      <c r="B206" s="34" t="s">
        <v>337</v>
      </c>
      <c r="C206" s="25" t="s">
        <v>40</v>
      </c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26"/>
      <c r="Q206" s="42"/>
    </row>
    <row r="207" spans="1:17" s="22" customFormat="1" ht="31.5" x14ac:dyDescent="0.25">
      <c r="A207" s="23" t="s">
        <v>338</v>
      </c>
      <c r="B207" s="34" t="s">
        <v>339</v>
      </c>
      <c r="C207" s="25" t="s">
        <v>40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42"/>
    </row>
    <row r="208" spans="1:17" s="22" customFormat="1" x14ac:dyDescent="0.25">
      <c r="A208" s="23" t="s">
        <v>340</v>
      </c>
      <c r="B208" s="34" t="s">
        <v>341</v>
      </c>
      <c r="C208" s="25" t="s">
        <v>40</v>
      </c>
      <c r="D208" s="26">
        <v>5.0709999999999997</v>
      </c>
      <c r="E208" s="26">
        <v>39.777000000000001</v>
      </c>
      <c r="F208" s="26" t="s">
        <v>53</v>
      </c>
      <c r="G208" s="26">
        <v>10.717000000000001</v>
      </c>
      <c r="H208" s="26" t="s">
        <v>53</v>
      </c>
      <c r="I208" s="26" t="s">
        <v>53</v>
      </c>
      <c r="J208" s="26" t="s">
        <v>53</v>
      </c>
      <c r="K208" s="26" t="s">
        <v>53</v>
      </c>
      <c r="L208" s="26" t="s">
        <v>53</v>
      </c>
      <c r="M208" s="26" t="s">
        <v>53</v>
      </c>
      <c r="N208" s="26" t="s">
        <v>53</v>
      </c>
      <c r="O208" s="26" t="s">
        <v>53</v>
      </c>
      <c r="P208" s="26"/>
      <c r="Q208" s="42"/>
    </row>
    <row r="209" spans="1:17" s="22" customFormat="1" ht="26.25" customHeight="1" x14ac:dyDescent="0.25">
      <c r="A209" s="23" t="s">
        <v>342</v>
      </c>
      <c r="B209" s="24" t="s">
        <v>343</v>
      </c>
      <c r="C209" s="25" t="s">
        <v>40</v>
      </c>
      <c r="D209" s="26">
        <v>2</v>
      </c>
      <c r="E209" s="26">
        <v>30</v>
      </c>
      <c r="F209" s="26" t="s">
        <v>53</v>
      </c>
      <c r="G209" s="26">
        <v>2.1190000000000002</v>
      </c>
      <c r="H209" s="26" t="s">
        <v>53</v>
      </c>
      <c r="I209" s="26" t="s">
        <v>53</v>
      </c>
      <c r="J209" s="26" t="s">
        <v>53</v>
      </c>
      <c r="K209" s="26" t="s">
        <v>53</v>
      </c>
      <c r="L209" s="26" t="s">
        <v>53</v>
      </c>
      <c r="M209" s="26" t="s">
        <v>53</v>
      </c>
      <c r="N209" s="26" t="s">
        <v>53</v>
      </c>
      <c r="O209" s="26" t="s">
        <v>53</v>
      </c>
      <c r="P209" s="26"/>
      <c r="Q209" s="42"/>
    </row>
    <row r="210" spans="1:17" s="22" customFormat="1" x14ac:dyDescent="0.25">
      <c r="A210" s="23" t="s">
        <v>344</v>
      </c>
      <c r="B210" s="34" t="s">
        <v>345</v>
      </c>
      <c r="C210" s="25" t="s">
        <v>40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42"/>
    </row>
    <row r="211" spans="1:17" s="22" customFormat="1" x14ac:dyDescent="0.25">
      <c r="A211" s="23" t="s">
        <v>346</v>
      </c>
      <c r="B211" s="34" t="s">
        <v>347</v>
      </c>
      <c r="C211" s="25" t="s">
        <v>40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42"/>
    </row>
    <row r="212" spans="1:17" s="22" customFormat="1" ht="34.5" customHeight="1" x14ac:dyDescent="0.25">
      <c r="A212" s="23" t="s">
        <v>348</v>
      </c>
      <c r="B212" s="33" t="s">
        <v>349</v>
      </c>
      <c r="C212" s="25" t="s">
        <v>40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42"/>
    </row>
    <row r="213" spans="1:17" s="22" customFormat="1" x14ac:dyDescent="0.25">
      <c r="A213" s="23" t="s">
        <v>350</v>
      </c>
      <c r="B213" s="35" t="s">
        <v>351</v>
      </c>
      <c r="C213" s="25" t="s">
        <v>40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42"/>
    </row>
    <row r="214" spans="1:17" s="22" customFormat="1" x14ac:dyDescent="0.25">
      <c r="A214" s="23" t="s">
        <v>352</v>
      </c>
      <c r="B214" s="35" t="s">
        <v>353</v>
      </c>
      <c r="C214" s="25" t="s">
        <v>40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42"/>
    </row>
    <row r="215" spans="1:17" s="22" customFormat="1" x14ac:dyDescent="0.25">
      <c r="A215" s="23" t="s">
        <v>354</v>
      </c>
      <c r="B215" s="34" t="s">
        <v>355</v>
      </c>
      <c r="C215" s="25" t="s">
        <v>40</v>
      </c>
      <c r="D215" s="26">
        <v>2</v>
      </c>
      <c r="E215" s="26">
        <v>30</v>
      </c>
      <c r="F215" s="26" t="s">
        <v>53</v>
      </c>
      <c r="G215" s="26">
        <v>2.1190000000000002</v>
      </c>
      <c r="H215" s="26" t="s">
        <v>53</v>
      </c>
      <c r="I215" s="26" t="s">
        <v>53</v>
      </c>
      <c r="J215" s="26" t="s">
        <v>53</v>
      </c>
      <c r="K215" s="26" t="s">
        <v>53</v>
      </c>
      <c r="L215" s="26" t="s">
        <v>53</v>
      </c>
      <c r="M215" s="26" t="s">
        <v>53</v>
      </c>
      <c r="N215" s="26" t="s">
        <v>53</v>
      </c>
      <c r="O215" s="26" t="s">
        <v>53</v>
      </c>
      <c r="P215" s="26"/>
      <c r="Q215" s="42"/>
    </row>
    <row r="216" spans="1:17" s="22" customFormat="1" x14ac:dyDescent="0.25">
      <c r="A216" s="23" t="s">
        <v>356</v>
      </c>
      <c r="B216" s="24" t="s">
        <v>357</v>
      </c>
      <c r="C216" s="25" t="s">
        <v>40</v>
      </c>
      <c r="D216" s="26">
        <v>4.45</v>
      </c>
      <c r="E216" s="26">
        <v>41.7</v>
      </c>
      <c r="F216" s="26" t="s">
        <v>53</v>
      </c>
      <c r="G216" s="26">
        <v>21.08</v>
      </c>
      <c r="H216" s="26" t="s">
        <v>53</v>
      </c>
      <c r="I216" s="26" t="s">
        <v>53</v>
      </c>
      <c r="J216" s="26" t="s">
        <v>53</v>
      </c>
      <c r="K216" s="26" t="s">
        <v>53</v>
      </c>
      <c r="L216" s="26" t="s">
        <v>53</v>
      </c>
      <c r="M216" s="26" t="s">
        <v>53</v>
      </c>
      <c r="N216" s="26" t="s">
        <v>53</v>
      </c>
      <c r="O216" s="26" t="s">
        <v>53</v>
      </c>
      <c r="P216" s="26"/>
      <c r="Q216" s="42"/>
    </row>
    <row r="217" spans="1:17" s="22" customFormat="1" x14ac:dyDescent="0.25">
      <c r="A217" s="23" t="s">
        <v>358</v>
      </c>
      <c r="B217" s="34" t="s">
        <v>359</v>
      </c>
      <c r="C217" s="25" t="s">
        <v>40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42"/>
    </row>
    <row r="218" spans="1:17" s="22" customFormat="1" x14ac:dyDescent="0.25">
      <c r="A218" s="23" t="s">
        <v>360</v>
      </c>
      <c r="B218" s="33" t="s">
        <v>361</v>
      </c>
      <c r="C218" s="25" t="s">
        <v>40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42"/>
    </row>
    <row r="219" spans="1:17" s="22" customFormat="1" x14ac:dyDescent="0.25">
      <c r="A219" s="23" t="s">
        <v>362</v>
      </c>
      <c r="B219" s="33" t="s">
        <v>363</v>
      </c>
      <c r="C219" s="25" t="s">
        <v>40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42"/>
    </row>
    <row r="220" spans="1:17" s="22" customFormat="1" ht="31.5" x14ac:dyDescent="0.25">
      <c r="A220" s="23" t="s">
        <v>364</v>
      </c>
      <c r="B220" s="33" t="s">
        <v>365</v>
      </c>
      <c r="C220" s="25" t="s">
        <v>40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42"/>
    </row>
    <row r="221" spans="1:17" s="22" customFormat="1" x14ac:dyDescent="0.25">
      <c r="A221" s="23" t="s">
        <v>366</v>
      </c>
      <c r="B221" s="33" t="s">
        <v>367</v>
      </c>
      <c r="C221" s="25" t="s">
        <v>40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42"/>
    </row>
    <row r="222" spans="1:17" s="22" customFormat="1" x14ac:dyDescent="0.25">
      <c r="A222" s="23" t="s">
        <v>368</v>
      </c>
      <c r="B222" s="33" t="s">
        <v>369</v>
      </c>
      <c r="C222" s="25" t="s">
        <v>40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42"/>
    </row>
    <row r="223" spans="1:17" s="22" customFormat="1" x14ac:dyDescent="0.25">
      <c r="A223" s="23" t="s">
        <v>370</v>
      </c>
      <c r="B223" s="33" t="s">
        <v>371</v>
      </c>
      <c r="C223" s="25" t="s">
        <v>40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42"/>
    </row>
    <row r="224" spans="1:17" s="22" customFormat="1" x14ac:dyDescent="0.25">
      <c r="A224" s="23" t="s">
        <v>372</v>
      </c>
      <c r="B224" s="34" t="s">
        <v>373</v>
      </c>
      <c r="C224" s="25" t="s">
        <v>40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42"/>
    </row>
    <row r="225" spans="1:17" s="22" customFormat="1" x14ac:dyDescent="0.25">
      <c r="A225" s="23" t="s">
        <v>374</v>
      </c>
      <c r="B225" s="34" t="s">
        <v>375</v>
      </c>
      <c r="C225" s="25" t="s">
        <v>40</v>
      </c>
      <c r="D225" s="26">
        <f>D216</f>
        <v>4.45</v>
      </c>
      <c r="E225" s="26">
        <f>E216</f>
        <v>41.7</v>
      </c>
      <c r="F225" s="26" t="s">
        <v>53</v>
      </c>
      <c r="G225" s="26">
        <f>G216</f>
        <v>21.08</v>
      </c>
      <c r="H225" s="26" t="s">
        <v>53</v>
      </c>
      <c r="I225" s="26" t="s">
        <v>53</v>
      </c>
      <c r="J225" s="26" t="s">
        <v>53</v>
      </c>
      <c r="K225" s="26" t="s">
        <v>53</v>
      </c>
      <c r="L225" s="26" t="s">
        <v>53</v>
      </c>
      <c r="M225" s="26" t="s">
        <v>53</v>
      </c>
      <c r="N225" s="26" t="s">
        <v>53</v>
      </c>
      <c r="O225" s="26" t="s">
        <v>53</v>
      </c>
      <c r="P225" s="26"/>
      <c r="Q225" s="42"/>
    </row>
    <row r="226" spans="1:17" s="22" customFormat="1" x14ac:dyDescent="0.25">
      <c r="A226" s="23" t="s">
        <v>376</v>
      </c>
      <c r="B226" s="34" t="s">
        <v>143</v>
      </c>
      <c r="C226" s="25" t="s">
        <v>54</v>
      </c>
      <c r="D226" s="26" t="s">
        <v>144</v>
      </c>
      <c r="E226" s="26" t="s">
        <v>144</v>
      </c>
      <c r="F226" s="26" t="s">
        <v>144</v>
      </c>
      <c r="G226" s="26" t="s">
        <v>144</v>
      </c>
      <c r="H226" s="26" t="s">
        <v>144</v>
      </c>
      <c r="I226" s="26" t="s">
        <v>144</v>
      </c>
      <c r="J226" s="26" t="s">
        <v>144</v>
      </c>
      <c r="K226" s="26" t="s">
        <v>144</v>
      </c>
      <c r="L226" s="26"/>
      <c r="M226" s="26"/>
      <c r="N226" s="26"/>
      <c r="O226" s="26"/>
      <c r="P226" s="26" t="s">
        <v>144</v>
      </c>
      <c r="Q226" s="46" t="s">
        <v>144</v>
      </c>
    </row>
    <row r="227" spans="1:17" s="22" customFormat="1" ht="31.5" x14ac:dyDescent="0.25">
      <c r="A227" s="23" t="s">
        <v>377</v>
      </c>
      <c r="B227" s="34" t="s">
        <v>378</v>
      </c>
      <c r="C227" s="25" t="s">
        <v>40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42"/>
    </row>
    <row r="228" spans="1:17" s="22" customFormat="1" x14ac:dyDescent="0.25">
      <c r="A228" s="23" t="s">
        <v>379</v>
      </c>
      <c r="B228" s="24" t="s">
        <v>380</v>
      </c>
      <c r="C228" s="25" t="s">
        <v>40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42"/>
    </row>
    <row r="229" spans="1:17" s="22" customFormat="1" x14ac:dyDescent="0.25">
      <c r="A229" s="23" t="s">
        <v>381</v>
      </c>
      <c r="B229" s="34" t="s">
        <v>382</v>
      </c>
      <c r="C229" s="25" t="s">
        <v>40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42"/>
    </row>
    <row r="230" spans="1:17" s="22" customFormat="1" x14ac:dyDescent="0.25">
      <c r="A230" s="23" t="s">
        <v>383</v>
      </c>
      <c r="B230" s="34" t="s">
        <v>384</v>
      </c>
      <c r="C230" s="25" t="s">
        <v>40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42"/>
    </row>
    <row r="231" spans="1:17" s="22" customFormat="1" x14ac:dyDescent="0.25">
      <c r="A231" s="23" t="s">
        <v>385</v>
      </c>
      <c r="B231" s="33" t="s">
        <v>386</v>
      </c>
      <c r="C231" s="25" t="s">
        <v>40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42"/>
    </row>
    <row r="232" spans="1:17" s="22" customFormat="1" x14ac:dyDescent="0.25">
      <c r="A232" s="23" t="s">
        <v>387</v>
      </c>
      <c r="B232" s="33" t="s">
        <v>388</v>
      </c>
      <c r="C232" s="25" t="s">
        <v>40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42"/>
    </row>
    <row r="233" spans="1:17" s="22" customFormat="1" x14ac:dyDescent="0.25">
      <c r="A233" s="23" t="s">
        <v>389</v>
      </c>
      <c r="B233" s="33" t="s">
        <v>390</v>
      </c>
      <c r="C233" s="25" t="s">
        <v>40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42"/>
    </row>
    <row r="234" spans="1:17" s="22" customFormat="1" x14ac:dyDescent="0.25">
      <c r="A234" s="23" t="s">
        <v>391</v>
      </c>
      <c r="B234" s="34" t="s">
        <v>392</v>
      </c>
      <c r="C234" s="25" t="s">
        <v>40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42"/>
    </row>
    <row r="235" spans="1:17" s="22" customFormat="1" ht="16.5" customHeight="1" x14ac:dyDescent="0.25">
      <c r="A235" s="23" t="s">
        <v>393</v>
      </c>
      <c r="B235" s="34" t="s">
        <v>394</v>
      </c>
      <c r="C235" s="25" t="s">
        <v>40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42"/>
    </row>
    <row r="236" spans="1:17" s="22" customFormat="1" x14ac:dyDescent="0.25">
      <c r="A236" s="23" t="s">
        <v>395</v>
      </c>
      <c r="B236" s="33" t="s">
        <v>396</v>
      </c>
      <c r="C236" s="25" t="s">
        <v>40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42"/>
    </row>
    <row r="237" spans="1:17" s="22" customFormat="1" x14ac:dyDescent="0.25">
      <c r="A237" s="23" t="s">
        <v>397</v>
      </c>
      <c r="B237" s="33" t="s">
        <v>398</v>
      </c>
      <c r="C237" s="25" t="s">
        <v>40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42"/>
    </row>
    <row r="238" spans="1:17" s="22" customFormat="1" x14ac:dyDescent="0.25">
      <c r="A238" s="23" t="s">
        <v>399</v>
      </c>
      <c r="B238" s="34" t="s">
        <v>400</v>
      </c>
      <c r="C238" s="25" t="s">
        <v>40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42"/>
    </row>
    <row r="239" spans="1:17" s="22" customFormat="1" x14ac:dyDescent="0.25">
      <c r="A239" s="23" t="s">
        <v>401</v>
      </c>
      <c r="B239" s="34" t="s">
        <v>402</v>
      </c>
      <c r="C239" s="25" t="s">
        <v>40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42"/>
    </row>
    <row r="240" spans="1:17" s="22" customFormat="1" x14ac:dyDescent="0.25">
      <c r="A240" s="23" t="s">
        <v>403</v>
      </c>
      <c r="B240" s="34" t="s">
        <v>404</v>
      </c>
      <c r="C240" s="25" t="s">
        <v>40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42"/>
    </row>
    <row r="241" spans="1:17" s="22" customFormat="1" x14ac:dyDescent="0.25">
      <c r="A241" s="23" t="s">
        <v>405</v>
      </c>
      <c r="B241" s="24" t="s">
        <v>406</v>
      </c>
      <c r="C241" s="25" t="s">
        <v>40</v>
      </c>
      <c r="D241" s="26"/>
      <c r="E241" s="26"/>
      <c r="F241" s="26"/>
      <c r="G241" s="26">
        <v>4.7629999999999999</v>
      </c>
      <c r="H241" s="26"/>
      <c r="I241" s="26"/>
      <c r="J241" s="26"/>
      <c r="K241" s="26"/>
      <c r="L241" s="26"/>
      <c r="M241" s="26"/>
      <c r="N241" s="26"/>
      <c r="O241" s="26"/>
      <c r="P241" s="26"/>
      <c r="Q241" s="42"/>
    </row>
    <row r="242" spans="1:17" s="22" customFormat="1" x14ac:dyDescent="0.25">
      <c r="A242" s="23" t="s">
        <v>407</v>
      </c>
      <c r="B242" s="34" t="s">
        <v>408</v>
      </c>
      <c r="C242" s="25" t="s">
        <v>40</v>
      </c>
      <c r="D242" s="26"/>
      <c r="E242" s="26"/>
      <c r="F242" s="26"/>
      <c r="G242" s="26">
        <f>G241</f>
        <v>4.7629999999999999</v>
      </c>
      <c r="H242" s="26"/>
      <c r="I242" s="26"/>
      <c r="J242" s="26"/>
      <c r="K242" s="26"/>
      <c r="L242" s="26"/>
      <c r="M242" s="26"/>
      <c r="N242" s="26"/>
      <c r="O242" s="26"/>
      <c r="P242" s="26"/>
      <c r="Q242" s="42"/>
    </row>
    <row r="243" spans="1:17" s="22" customFormat="1" x14ac:dyDescent="0.25">
      <c r="A243" s="23" t="s">
        <v>409</v>
      </c>
      <c r="B243" s="33" t="s">
        <v>386</v>
      </c>
      <c r="C243" s="25" t="s">
        <v>40</v>
      </c>
      <c r="D243" s="26"/>
      <c r="E243" s="26"/>
      <c r="F243" s="26"/>
      <c r="G243" s="26">
        <f>G242</f>
        <v>4.7629999999999999</v>
      </c>
      <c r="H243" s="26"/>
      <c r="I243" s="26"/>
      <c r="J243" s="26"/>
      <c r="K243" s="26"/>
      <c r="L243" s="26"/>
      <c r="M243" s="26"/>
      <c r="N243" s="26"/>
      <c r="O243" s="26"/>
      <c r="P243" s="26"/>
      <c r="Q243" s="42"/>
    </row>
    <row r="244" spans="1:17" s="22" customFormat="1" x14ac:dyDescent="0.25">
      <c r="A244" s="23" t="s">
        <v>410</v>
      </c>
      <c r="B244" s="33" t="s">
        <v>388</v>
      </c>
      <c r="C244" s="25" t="s">
        <v>40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42"/>
    </row>
    <row r="245" spans="1:17" s="22" customFormat="1" x14ac:dyDescent="0.25">
      <c r="A245" s="23" t="s">
        <v>411</v>
      </c>
      <c r="B245" s="33" t="s">
        <v>390</v>
      </c>
      <c r="C245" s="25" t="s">
        <v>40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42"/>
    </row>
    <row r="246" spans="1:17" s="22" customFormat="1" x14ac:dyDescent="0.25">
      <c r="A246" s="23" t="s">
        <v>412</v>
      </c>
      <c r="B246" s="34" t="s">
        <v>267</v>
      </c>
      <c r="C246" s="25" t="s">
        <v>40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42"/>
    </row>
    <row r="247" spans="1:17" s="22" customFormat="1" x14ac:dyDescent="0.25">
      <c r="A247" s="23" t="s">
        <v>413</v>
      </c>
      <c r="B247" s="34" t="s">
        <v>414</v>
      </c>
      <c r="C247" s="25" t="s">
        <v>40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42"/>
    </row>
    <row r="248" spans="1:17" s="22" customFormat="1" ht="31.5" x14ac:dyDescent="0.25">
      <c r="A248" s="23" t="s">
        <v>415</v>
      </c>
      <c r="B248" s="24" t="s">
        <v>416</v>
      </c>
      <c r="C248" s="25" t="s">
        <v>40</v>
      </c>
      <c r="D248" s="26">
        <f>D173-D191</f>
        <v>0.58600000000001273</v>
      </c>
      <c r="E248" s="26">
        <f>E173-E191</f>
        <v>12.785000000000082</v>
      </c>
      <c r="F248" s="26" t="s">
        <v>53</v>
      </c>
      <c r="G248" s="26">
        <f>G173-G191</f>
        <v>27.555999999999813</v>
      </c>
      <c r="H248" s="26" t="s">
        <v>53</v>
      </c>
      <c r="I248" s="26"/>
      <c r="J248" s="26"/>
      <c r="K248" s="26"/>
      <c r="L248" s="26"/>
      <c r="M248" s="26"/>
      <c r="N248" s="26"/>
      <c r="O248" s="26"/>
      <c r="P248" s="26"/>
      <c r="Q248" s="42"/>
    </row>
    <row r="249" spans="1:17" s="22" customFormat="1" ht="31.5" x14ac:dyDescent="0.25">
      <c r="A249" s="23" t="s">
        <v>417</v>
      </c>
      <c r="B249" s="24" t="s">
        <v>418</v>
      </c>
      <c r="C249" s="25" t="s">
        <v>40</v>
      </c>
      <c r="D249" s="26">
        <f>D209-D216</f>
        <v>-2.4500000000000002</v>
      </c>
      <c r="E249" s="26">
        <f>E209-E216</f>
        <v>-11.700000000000003</v>
      </c>
      <c r="F249" s="26" t="s">
        <v>53</v>
      </c>
      <c r="G249" s="26">
        <f>G209-G216</f>
        <v>-18.960999999999999</v>
      </c>
      <c r="H249" s="26" t="s">
        <v>53</v>
      </c>
      <c r="I249" s="26"/>
      <c r="J249" s="26"/>
      <c r="K249" s="26"/>
      <c r="L249" s="26"/>
      <c r="M249" s="26"/>
      <c r="N249" s="26"/>
      <c r="O249" s="26"/>
      <c r="P249" s="26"/>
      <c r="Q249" s="42"/>
    </row>
    <row r="250" spans="1:17" s="22" customFormat="1" x14ac:dyDescent="0.25">
      <c r="A250" s="23" t="s">
        <v>419</v>
      </c>
      <c r="B250" s="34" t="s">
        <v>420</v>
      </c>
      <c r="C250" s="25" t="s">
        <v>40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42"/>
    </row>
    <row r="251" spans="1:17" s="22" customFormat="1" x14ac:dyDescent="0.25">
      <c r="A251" s="23" t="s">
        <v>421</v>
      </c>
      <c r="B251" s="34" t="s">
        <v>422</v>
      </c>
      <c r="C251" s="25" t="s">
        <v>40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42"/>
    </row>
    <row r="252" spans="1:17" s="22" customFormat="1" ht="31.5" x14ac:dyDescent="0.25">
      <c r="A252" s="23" t="s">
        <v>423</v>
      </c>
      <c r="B252" s="24" t="s">
        <v>424</v>
      </c>
      <c r="C252" s="25" t="s">
        <v>40</v>
      </c>
      <c r="D252" s="26">
        <f>D228-D241</f>
        <v>0</v>
      </c>
      <c r="E252" s="26">
        <f>E228-E241</f>
        <v>0</v>
      </c>
      <c r="F252" s="26" t="s">
        <v>53</v>
      </c>
      <c r="G252" s="26">
        <f>G228-G241</f>
        <v>-4.7629999999999999</v>
      </c>
      <c r="H252" s="26" t="s">
        <v>53</v>
      </c>
      <c r="I252" s="26"/>
      <c r="J252" s="26"/>
      <c r="K252" s="26"/>
      <c r="L252" s="26"/>
      <c r="M252" s="26"/>
      <c r="N252" s="26"/>
      <c r="O252" s="26"/>
      <c r="P252" s="26"/>
      <c r="Q252" s="42"/>
    </row>
    <row r="253" spans="1:17" s="22" customFormat="1" x14ac:dyDescent="0.25">
      <c r="A253" s="23" t="s">
        <v>425</v>
      </c>
      <c r="B253" s="34" t="s">
        <v>426</v>
      </c>
      <c r="C253" s="25" t="s">
        <v>40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42"/>
    </row>
    <row r="254" spans="1:17" s="22" customFormat="1" x14ac:dyDescent="0.25">
      <c r="A254" s="23" t="s">
        <v>427</v>
      </c>
      <c r="B254" s="34" t="s">
        <v>428</v>
      </c>
      <c r="C254" s="25" t="s">
        <v>40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42"/>
    </row>
    <row r="255" spans="1:17" s="22" customFormat="1" x14ac:dyDescent="0.25">
      <c r="A255" s="23" t="s">
        <v>429</v>
      </c>
      <c r="B255" s="24" t="s">
        <v>430</v>
      </c>
      <c r="C255" s="25" t="s">
        <v>40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42"/>
    </row>
    <row r="256" spans="1:17" s="22" customFormat="1" ht="31.5" x14ac:dyDescent="0.25">
      <c r="A256" s="23" t="s">
        <v>431</v>
      </c>
      <c r="B256" s="24" t="s">
        <v>432</v>
      </c>
      <c r="C256" s="25" t="s">
        <v>40</v>
      </c>
      <c r="D256" s="26">
        <f>D248+D249+D252</f>
        <v>-1.8639999999999874</v>
      </c>
      <c r="E256" s="26">
        <f>E248+E249+E252</f>
        <v>1.085000000000079</v>
      </c>
      <c r="F256" s="26" t="s">
        <v>53</v>
      </c>
      <c r="G256" s="26">
        <f>G248+G249+G252</f>
        <v>3.8319999999998142</v>
      </c>
      <c r="H256" s="26" t="s">
        <v>53</v>
      </c>
      <c r="I256" s="26"/>
      <c r="J256" s="26"/>
      <c r="K256" s="26"/>
      <c r="L256" s="26"/>
      <c r="M256" s="26"/>
      <c r="N256" s="26"/>
      <c r="O256" s="26"/>
      <c r="P256" s="26"/>
      <c r="Q256" s="42"/>
    </row>
    <row r="257" spans="1:17" s="22" customFormat="1" x14ac:dyDescent="0.25">
      <c r="A257" s="23" t="s">
        <v>433</v>
      </c>
      <c r="B257" s="24" t="s">
        <v>434</v>
      </c>
      <c r="C257" s="25" t="s">
        <v>40</v>
      </c>
      <c r="D257" s="26">
        <v>2.7610000000000001</v>
      </c>
      <c r="E257" s="26">
        <v>0.89700000000000002</v>
      </c>
      <c r="F257" s="26" t="s">
        <v>53</v>
      </c>
      <c r="G257" s="26">
        <v>1.982</v>
      </c>
      <c r="H257" s="26" t="s">
        <v>53</v>
      </c>
      <c r="I257" s="26"/>
      <c r="J257" s="26"/>
      <c r="K257" s="26"/>
      <c r="L257" s="26"/>
      <c r="M257" s="26"/>
      <c r="N257" s="26"/>
      <c r="O257" s="26"/>
      <c r="P257" s="26"/>
      <c r="Q257" s="42"/>
    </row>
    <row r="258" spans="1:17" s="22" customFormat="1" x14ac:dyDescent="0.25">
      <c r="A258" s="23" t="s">
        <v>435</v>
      </c>
      <c r="B258" s="24" t="s">
        <v>436</v>
      </c>
      <c r="C258" s="25" t="s">
        <v>40</v>
      </c>
      <c r="D258" s="26">
        <f>D257+D256</f>
        <v>0.89700000000001268</v>
      </c>
      <c r="E258" s="26">
        <f>E257+E256</f>
        <v>1.982000000000079</v>
      </c>
      <c r="F258" s="26" t="s">
        <v>53</v>
      </c>
      <c r="G258" s="26">
        <f>G257+G256</f>
        <v>5.8139999999998144</v>
      </c>
      <c r="H258" s="26" t="s">
        <v>53</v>
      </c>
      <c r="I258" s="26"/>
      <c r="J258" s="26"/>
      <c r="K258" s="26"/>
      <c r="L258" s="26"/>
      <c r="M258" s="26"/>
      <c r="N258" s="26"/>
      <c r="O258" s="26"/>
      <c r="P258" s="26"/>
      <c r="Q258" s="42"/>
    </row>
    <row r="259" spans="1:17" s="22" customFormat="1" x14ac:dyDescent="0.25">
      <c r="A259" s="23" t="s">
        <v>437</v>
      </c>
      <c r="B259" s="24" t="s">
        <v>143</v>
      </c>
      <c r="C259" s="25" t="s">
        <v>54</v>
      </c>
      <c r="D259" s="26" t="s">
        <v>144</v>
      </c>
      <c r="E259" s="26" t="s">
        <v>144</v>
      </c>
      <c r="F259" s="26" t="s">
        <v>144</v>
      </c>
      <c r="G259" s="26" t="s">
        <v>144</v>
      </c>
      <c r="H259" s="26" t="s">
        <v>144</v>
      </c>
      <c r="I259" s="26" t="s">
        <v>144</v>
      </c>
      <c r="J259" s="26" t="s">
        <v>144</v>
      </c>
      <c r="K259" s="26" t="s">
        <v>144</v>
      </c>
      <c r="L259" s="26"/>
      <c r="M259" s="26"/>
      <c r="N259" s="26"/>
      <c r="O259" s="26"/>
      <c r="P259" s="26" t="s">
        <v>144</v>
      </c>
      <c r="Q259" s="46" t="s">
        <v>144</v>
      </c>
    </row>
    <row r="260" spans="1:17" s="22" customFormat="1" x14ac:dyDescent="0.25">
      <c r="A260" s="23" t="s">
        <v>438</v>
      </c>
      <c r="B260" s="34" t="s">
        <v>439</v>
      </c>
      <c r="C260" s="25" t="s">
        <v>40</v>
      </c>
      <c r="D260" s="26">
        <v>174.69200000000001</v>
      </c>
      <c r="E260" s="26">
        <v>261.26100000000002</v>
      </c>
      <c r="F260" s="26" t="s">
        <v>53</v>
      </c>
      <c r="G260" s="26">
        <v>269.512</v>
      </c>
      <c r="H260" s="26" t="s">
        <v>53</v>
      </c>
      <c r="I260" s="26"/>
      <c r="J260" s="26"/>
      <c r="K260" s="26"/>
      <c r="L260" s="26"/>
      <c r="M260" s="26"/>
      <c r="N260" s="26"/>
      <c r="O260" s="26"/>
      <c r="P260" s="26"/>
      <c r="Q260" s="42"/>
    </row>
    <row r="261" spans="1:17" s="22" customFormat="1" ht="31.5" x14ac:dyDescent="0.25">
      <c r="A261" s="23" t="s">
        <v>440</v>
      </c>
      <c r="B261" s="33" t="s">
        <v>441</v>
      </c>
      <c r="C261" s="25" t="s">
        <v>40</v>
      </c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42"/>
    </row>
    <row r="262" spans="1:17" s="22" customFormat="1" x14ac:dyDescent="0.25">
      <c r="A262" s="23" t="s">
        <v>442</v>
      </c>
      <c r="B262" s="35" t="s">
        <v>443</v>
      </c>
      <c r="C262" s="25" t="s">
        <v>40</v>
      </c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42"/>
    </row>
    <row r="263" spans="1:17" s="22" customFormat="1" ht="31.5" x14ac:dyDescent="0.25">
      <c r="A263" s="23" t="s">
        <v>444</v>
      </c>
      <c r="B263" s="35" t="s">
        <v>44</v>
      </c>
      <c r="C263" s="25" t="s">
        <v>40</v>
      </c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42"/>
    </row>
    <row r="264" spans="1:17" s="22" customFormat="1" x14ac:dyDescent="0.25">
      <c r="A264" s="23" t="s">
        <v>445</v>
      </c>
      <c r="B264" s="36" t="s">
        <v>443</v>
      </c>
      <c r="C264" s="25" t="s">
        <v>40</v>
      </c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42"/>
    </row>
    <row r="265" spans="1:17" s="22" customFormat="1" ht="31.5" x14ac:dyDescent="0.25">
      <c r="A265" s="23" t="s">
        <v>446</v>
      </c>
      <c r="B265" s="35" t="s">
        <v>46</v>
      </c>
      <c r="C265" s="25" t="s">
        <v>40</v>
      </c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42"/>
    </row>
    <row r="266" spans="1:17" s="22" customFormat="1" x14ac:dyDescent="0.25">
      <c r="A266" s="23" t="s">
        <v>447</v>
      </c>
      <c r="B266" s="36" t="s">
        <v>443</v>
      </c>
      <c r="C266" s="25" t="s">
        <v>40</v>
      </c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42"/>
    </row>
    <row r="267" spans="1:17" s="22" customFormat="1" ht="31.5" x14ac:dyDescent="0.25">
      <c r="A267" s="23" t="s">
        <v>448</v>
      </c>
      <c r="B267" s="35" t="s">
        <v>48</v>
      </c>
      <c r="C267" s="25" t="s">
        <v>40</v>
      </c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42"/>
    </row>
    <row r="268" spans="1:17" s="22" customFormat="1" x14ac:dyDescent="0.25">
      <c r="A268" s="23" t="s">
        <v>449</v>
      </c>
      <c r="B268" s="36" t="s">
        <v>443</v>
      </c>
      <c r="C268" s="25" t="s">
        <v>40</v>
      </c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42"/>
    </row>
    <row r="269" spans="1:17" s="22" customFormat="1" x14ac:dyDescent="0.25">
      <c r="A269" s="23" t="s">
        <v>450</v>
      </c>
      <c r="B269" s="33" t="s">
        <v>451</v>
      </c>
      <c r="C269" s="25" t="s">
        <v>40</v>
      </c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42"/>
    </row>
    <row r="270" spans="1:17" s="22" customFormat="1" x14ac:dyDescent="0.25">
      <c r="A270" s="23" t="s">
        <v>452</v>
      </c>
      <c r="B270" s="35" t="s">
        <v>443</v>
      </c>
      <c r="C270" s="25" t="s">
        <v>40</v>
      </c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42"/>
    </row>
    <row r="271" spans="1:17" s="22" customFormat="1" x14ac:dyDescent="0.25">
      <c r="A271" s="23" t="s">
        <v>453</v>
      </c>
      <c r="B271" s="32" t="s">
        <v>454</v>
      </c>
      <c r="C271" s="25" t="s">
        <v>40</v>
      </c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42"/>
    </row>
    <row r="272" spans="1:17" s="22" customFormat="1" x14ac:dyDescent="0.25">
      <c r="A272" s="23" t="s">
        <v>455</v>
      </c>
      <c r="B272" s="35" t="s">
        <v>443</v>
      </c>
      <c r="C272" s="25" t="s">
        <v>40</v>
      </c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42"/>
    </row>
    <row r="273" spans="1:17" s="22" customFormat="1" x14ac:dyDescent="0.25">
      <c r="A273" s="23" t="s">
        <v>456</v>
      </c>
      <c r="B273" s="32" t="s">
        <v>457</v>
      </c>
      <c r="C273" s="25" t="s">
        <v>40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42"/>
    </row>
    <row r="274" spans="1:17" s="22" customFormat="1" x14ac:dyDescent="0.25">
      <c r="A274" s="23" t="s">
        <v>458</v>
      </c>
      <c r="B274" s="35" t="s">
        <v>443</v>
      </c>
      <c r="C274" s="25" t="s">
        <v>40</v>
      </c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42"/>
    </row>
    <row r="275" spans="1:17" s="22" customFormat="1" x14ac:dyDescent="0.25">
      <c r="A275" s="23" t="s">
        <v>459</v>
      </c>
      <c r="B275" s="32" t="s">
        <v>460</v>
      </c>
      <c r="C275" s="25" t="s">
        <v>40</v>
      </c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42"/>
    </row>
    <row r="276" spans="1:17" s="22" customFormat="1" x14ac:dyDescent="0.25">
      <c r="A276" s="23" t="s">
        <v>461</v>
      </c>
      <c r="B276" s="35" t="s">
        <v>443</v>
      </c>
      <c r="C276" s="25" t="s">
        <v>40</v>
      </c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42"/>
    </row>
    <row r="277" spans="1:17" s="22" customFormat="1" ht="15.75" customHeight="1" x14ac:dyDescent="0.25">
      <c r="A277" s="23" t="s">
        <v>462</v>
      </c>
      <c r="B277" s="32" t="s">
        <v>463</v>
      </c>
      <c r="C277" s="25" t="s">
        <v>40</v>
      </c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42"/>
    </row>
    <row r="278" spans="1:17" s="22" customFormat="1" x14ac:dyDescent="0.25">
      <c r="A278" s="23" t="s">
        <v>464</v>
      </c>
      <c r="B278" s="35" t="s">
        <v>443</v>
      </c>
      <c r="C278" s="25" t="s">
        <v>40</v>
      </c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42"/>
    </row>
    <row r="279" spans="1:17" s="22" customFormat="1" x14ac:dyDescent="0.25">
      <c r="A279" s="23" t="s">
        <v>465</v>
      </c>
      <c r="B279" s="32" t="s">
        <v>466</v>
      </c>
      <c r="C279" s="25" t="s">
        <v>40</v>
      </c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42"/>
    </row>
    <row r="280" spans="1:17" s="22" customFormat="1" x14ac:dyDescent="0.25">
      <c r="A280" s="23" t="s">
        <v>467</v>
      </c>
      <c r="B280" s="35" t="s">
        <v>443</v>
      </c>
      <c r="C280" s="25" t="s">
        <v>40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42"/>
    </row>
    <row r="281" spans="1:17" s="22" customFormat="1" ht="31.5" x14ac:dyDescent="0.25">
      <c r="A281" s="23" t="s">
        <v>468</v>
      </c>
      <c r="B281" s="33" t="s">
        <v>469</v>
      </c>
      <c r="C281" s="25" t="s">
        <v>40</v>
      </c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42"/>
    </row>
    <row r="282" spans="1:17" s="22" customFormat="1" x14ac:dyDescent="0.25">
      <c r="A282" s="23" t="s">
        <v>470</v>
      </c>
      <c r="B282" s="35" t="s">
        <v>443</v>
      </c>
      <c r="C282" s="25" t="s">
        <v>40</v>
      </c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42"/>
    </row>
    <row r="283" spans="1:17" s="22" customFormat="1" x14ac:dyDescent="0.25">
      <c r="A283" s="23" t="s">
        <v>471</v>
      </c>
      <c r="B283" s="35" t="s">
        <v>66</v>
      </c>
      <c r="C283" s="25" t="s">
        <v>40</v>
      </c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42"/>
    </row>
    <row r="284" spans="1:17" s="22" customFormat="1" x14ac:dyDescent="0.25">
      <c r="A284" s="23" t="s">
        <v>472</v>
      </c>
      <c r="B284" s="36" t="s">
        <v>443</v>
      </c>
      <c r="C284" s="25" t="s">
        <v>40</v>
      </c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42"/>
    </row>
    <row r="285" spans="1:17" s="22" customFormat="1" x14ac:dyDescent="0.25">
      <c r="A285" s="23" t="s">
        <v>473</v>
      </c>
      <c r="B285" s="35" t="s">
        <v>68</v>
      </c>
      <c r="C285" s="25" t="s">
        <v>40</v>
      </c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42"/>
    </row>
    <row r="286" spans="1:17" s="22" customFormat="1" x14ac:dyDescent="0.25">
      <c r="A286" s="23" t="s">
        <v>474</v>
      </c>
      <c r="B286" s="36" t="s">
        <v>443</v>
      </c>
      <c r="C286" s="25" t="s">
        <v>40</v>
      </c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42"/>
    </row>
    <row r="287" spans="1:17" s="22" customFormat="1" x14ac:dyDescent="0.25">
      <c r="A287" s="23" t="s">
        <v>475</v>
      </c>
      <c r="B287" s="33" t="s">
        <v>476</v>
      </c>
      <c r="C287" s="25" t="s">
        <v>40</v>
      </c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42"/>
    </row>
    <row r="288" spans="1:17" s="22" customFormat="1" x14ac:dyDescent="0.25">
      <c r="A288" s="23" t="s">
        <v>477</v>
      </c>
      <c r="B288" s="35" t="s">
        <v>443</v>
      </c>
      <c r="C288" s="25" t="s">
        <v>40</v>
      </c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42"/>
    </row>
    <row r="289" spans="1:17" s="22" customFormat="1" x14ac:dyDescent="0.25">
      <c r="A289" s="23" t="s">
        <v>478</v>
      </c>
      <c r="B289" s="34" t="s">
        <v>479</v>
      </c>
      <c r="C289" s="25" t="s">
        <v>40</v>
      </c>
      <c r="D289" s="26">
        <v>311.45600000000002</v>
      </c>
      <c r="E289" s="26">
        <v>431.07100000000003</v>
      </c>
      <c r="F289" s="26" t="s">
        <v>53</v>
      </c>
      <c r="G289" s="26">
        <v>800.90200000000004</v>
      </c>
      <c r="H289" s="26" t="s">
        <v>53</v>
      </c>
      <c r="I289" s="26"/>
      <c r="J289" s="26"/>
      <c r="K289" s="26"/>
      <c r="L289" s="26"/>
      <c r="M289" s="26"/>
      <c r="N289" s="26"/>
      <c r="O289" s="26"/>
      <c r="P289" s="26"/>
      <c r="Q289" s="42"/>
    </row>
    <row r="290" spans="1:17" s="22" customFormat="1" x14ac:dyDescent="0.25">
      <c r="A290" s="23" t="s">
        <v>480</v>
      </c>
      <c r="B290" s="33" t="s">
        <v>481</v>
      </c>
      <c r="C290" s="25" t="s">
        <v>40</v>
      </c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42"/>
    </row>
    <row r="291" spans="1:17" s="22" customFormat="1" x14ac:dyDescent="0.25">
      <c r="A291" s="23" t="s">
        <v>482</v>
      </c>
      <c r="B291" s="35" t="s">
        <v>443</v>
      </c>
      <c r="C291" s="25" t="s">
        <v>40</v>
      </c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42"/>
    </row>
    <row r="292" spans="1:17" s="22" customFormat="1" x14ac:dyDescent="0.25">
      <c r="A292" s="23" t="s">
        <v>483</v>
      </c>
      <c r="B292" s="33" t="s">
        <v>484</v>
      </c>
      <c r="C292" s="25" t="s">
        <v>40</v>
      </c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42"/>
    </row>
    <row r="293" spans="1:17" s="22" customFormat="1" x14ac:dyDescent="0.25">
      <c r="A293" s="23" t="s">
        <v>485</v>
      </c>
      <c r="B293" s="35" t="s">
        <v>313</v>
      </c>
      <c r="C293" s="25" t="s">
        <v>40</v>
      </c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42"/>
    </row>
    <row r="294" spans="1:17" s="22" customFormat="1" x14ac:dyDescent="0.25">
      <c r="A294" s="23" t="s">
        <v>486</v>
      </c>
      <c r="B294" s="36" t="s">
        <v>443</v>
      </c>
      <c r="C294" s="25" t="s">
        <v>40</v>
      </c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42"/>
    </row>
    <row r="295" spans="1:17" s="22" customFormat="1" x14ac:dyDescent="0.25">
      <c r="A295" s="23" t="s">
        <v>487</v>
      </c>
      <c r="B295" s="35" t="s">
        <v>488</v>
      </c>
      <c r="C295" s="25" t="s">
        <v>40</v>
      </c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42"/>
    </row>
    <row r="296" spans="1:17" s="22" customFormat="1" x14ac:dyDescent="0.25">
      <c r="A296" s="23" t="s">
        <v>489</v>
      </c>
      <c r="B296" s="36" t="s">
        <v>443</v>
      </c>
      <c r="C296" s="25" t="s">
        <v>40</v>
      </c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42"/>
    </row>
    <row r="297" spans="1:17" s="22" customFormat="1" ht="31.5" x14ac:dyDescent="0.25">
      <c r="A297" s="23" t="s">
        <v>490</v>
      </c>
      <c r="B297" s="33" t="s">
        <v>491</v>
      </c>
      <c r="C297" s="25" t="s">
        <v>40</v>
      </c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42"/>
    </row>
    <row r="298" spans="1:17" s="22" customFormat="1" x14ac:dyDescent="0.25">
      <c r="A298" s="23" t="s">
        <v>492</v>
      </c>
      <c r="B298" s="35" t="s">
        <v>443</v>
      </c>
      <c r="C298" s="25" t="s">
        <v>40</v>
      </c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42"/>
    </row>
    <row r="299" spans="1:17" s="22" customFormat="1" x14ac:dyDescent="0.25">
      <c r="A299" s="23" t="s">
        <v>493</v>
      </c>
      <c r="B299" s="33" t="s">
        <v>494</v>
      </c>
      <c r="C299" s="25" t="s">
        <v>40</v>
      </c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42"/>
    </row>
    <row r="300" spans="1:17" s="22" customFormat="1" x14ac:dyDescent="0.25">
      <c r="A300" s="23" t="s">
        <v>495</v>
      </c>
      <c r="B300" s="35" t="s">
        <v>443</v>
      </c>
      <c r="C300" s="25" t="s">
        <v>40</v>
      </c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42"/>
    </row>
    <row r="301" spans="1:17" s="22" customFormat="1" x14ac:dyDescent="0.25">
      <c r="A301" s="23" t="s">
        <v>496</v>
      </c>
      <c r="B301" s="33" t="s">
        <v>497</v>
      </c>
      <c r="C301" s="25" t="s">
        <v>40</v>
      </c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42"/>
    </row>
    <row r="302" spans="1:17" s="22" customFormat="1" x14ac:dyDescent="0.25">
      <c r="A302" s="23" t="s">
        <v>498</v>
      </c>
      <c r="B302" s="35" t="s">
        <v>443</v>
      </c>
      <c r="C302" s="25" t="s">
        <v>40</v>
      </c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42"/>
    </row>
    <row r="303" spans="1:17" s="22" customFormat="1" x14ac:dyDescent="0.25">
      <c r="A303" s="23" t="s">
        <v>499</v>
      </c>
      <c r="B303" s="33" t="s">
        <v>500</v>
      </c>
      <c r="C303" s="25" t="s">
        <v>40</v>
      </c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42"/>
    </row>
    <row r="304" spans="1:17" s="22" customFormat="1" x14ac:dyDescent="0.25">
      <c r="A304" s="23" t="s">
        <v>501</v>
      </c>
      <c r="B304" s="35" t="s">
        <v>443</v>
      </c>
      <c r="C304" s="25" t="s">
        <v>40</v>
      </c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42"/>
    </row>
    <row r="305" spans="1:17" s="22" customFormat="1" x14ac:dyDescent="0.25">
      <c r="A305" s="23" t="s">
        <v>502</v>
      </c>
      <c r="B305" s="33" t="s">
        <v>503</v>
      </c>
      <c r="C305" s="25" t="s">
        <v>40</v>
      </c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42"/>
    </row>
    <row r="306" spans="1:17" s="22" customFormat="1" x14ac:dyDescent="0.25">
      <c r="A306" s="23" t="s">
        <v>504</v>
      </c>
      <c r="B306" s="35" t="s">
        <v>443</v>
      </c>
      <c r="C306" s="25" t="s">
        <v>40</v>
      </c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42"/>
    </row>
    <row r="307" spans="1:17" s="22" customFormat="1" ht="31.5" x14ac:dyDescent="0.25">
      <c r="A307" s="23" t="s">
        <v>505</v>
      </c>
      <c r="B307" s="33" t="s">
        <v>506</v>
      </c>
      <c r="C307" s="25" t="s">
        <v>40</v>
      </c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42"/>
    </row>
    <row r="308" spans="1:17" s="22" customFormat="1" x14ac:dyDescent="0.25">
      <c r="A308" s="23" t="s">
        <v>507</v>
      </c>
      <c r="B308" s="35" t="s">
        <v>443</v>
      </c>
      <c r="C308" s="25" t="s">
        <v>40</v>
      </c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42"/>
    </row>
    <row r="309" spans="1:17" s="22" customFormat="1" x14ac:dyDescent="0.25">
      <c r="A309" s="23" t="s">
        <v>508</v>
      </c>
      <c r="B309" s="35" t="s">
        <v>509</v>
      </c>
      <c r="C309" s="25" t="s">
        <v>40</v>
      </c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42"/>
    </row>
    <row r="310" spans="1:17" s="22" customFormat="1" x14ac:dyDescent="0.25">
      <c r="A310" s="23" t="s">
        <v>510</v>
      </c>
      <c r="B310" s="35" t="s">
        <v>443</v>
      </c>
      <c r="C310" s="25" t="s">
        <v>40</v>
      </c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42"/>
    </row>
    <row r="311" spans="1:17" s="22" customFormat="1" x14ac:dyDescent="0.25">
      <c r="A311" s="23" t="s">
        <v>511</v>
      </c>
      <c r="B311" s="33" t="s">
        <v>512</v>
      </c>
      <c r="C311" s="25" t="s">
        <v>40</v>
      </c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42"/>
    </row>
    <row r="312" spans="1:17" s="22" customFormat="1" ht="31.5" x14ac:dyDescent="0.25">
      <c r="A312" s="23" t="s">
        <v>513</v>
      </c>
      <c r="B312" s="34" t="s">
        <v>514</v>
      </c>
      <c r="C312" s="25" t="s">
        <v>515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42"/>
    </row>
    <row r="313" spans="1:17" s="22" customFormat="1" x14ac:dyDescent="0.25">
      <c r="A313" s="23" t="s">
        <v>516</v>
      </c>
      <c r="B313" s="33" t="s">
        <v>517</v>
      </c>
      <c r="C313" s="25" t="s">
        <v>515</v>
      </c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42"/>
    </row>
    <row r="314" spans="1:17" s="22" customFormat="1" ht="31.5" x14ac:dyDescent="0.25">
      <c r="A314" s="23" t="s">
        <v>518</v>
      </c>
      <c r="B314" s="33" t="s">
        <v>519</v>
      </c>
      <c r="C314" s="25" t="s">
        <v>515</v>
      </c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42"/>
    </row>
    <row r="315" spans="1:17" s="22" customFormat="1" ht="31.5" x14ac:dyDescent="0.25">
      <c r="A315" s="23" t="s">
        <v>520</v>
      </c>
      <c r="B315" s="33" t="s">
        <v>521</v>
      </c>
      <c r="C315" s="25" t="s">
        <v>515</v>
      </c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42"/>
    </row>
    <row r="316" spans="1:17" s="22" customFormat="1" ht="31.5" x14ac:dyDescent="0.25">
      <c r="A316" s="23" t="s">
        <v>522</v>
      </c>
      <c r="B316" s="33" t="s">
        <v>523</v>
      </c>
      <c r="C316" s="25" t="s">
        <v>515</v>
      </c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42"/>
    </row>
    <row r="317" spans="1:17" s="22" customFormat="1" x14ac:dyDescent="0.25">
      <c r="A317" s="23" t="s">
        <v>524</v>
      </c>
      <c r="B317" s="32" t="s">
        <v>525</v>
      </c>
      <c r="C317" s="25" t="s">
        <v>515</v>
      </c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42"/>
    </row>
    <row r="318" spans="1:17" s="22" customFormat="1" x14ac:dyDescent="0.25">
      <c r="A318" s="23" t="s">
        <v>526</v>
      </c>
      <c r="B318" s="32" t="s">
        <v>527</v>
      </c>
      <c r="C318" s="25" t="s">
        <v>515</v>
      </c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42"/>
    </row>
    <row r="319" spans="1:17" s="22" customFormat="1" x14ac:dyDescent="0.25">
      <c r="A319" s="23" t="s">
        <v>528</v>
      </c>
      <c r="B319" s="32" t="s">
        <v>529</v>
      </c>
      <c r="C319" s="25" t="s">
        <v>515</v>
      </c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42"/>
    </row>
    <row r="320" spans="1:17" s="22" customFormat="1" ht="19.5" customHeight="1" x14ac:dyDescent="0.25">
      <c r="A320" s="23" t="s">
        <v>530</v>
      </c>
      <c r="B320" s="32" t="s">
        <v>531</v>
      </c>
      <c r="C320" s="25" t="s">
        <v>515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42"/>
    </row>
    <row r="321" spans="1:17" s="22" customFormat="1" ht="19.5" customHeight="1" x14ac:dyDescent="0.25">
      <c r="A321" s="23" t="s">
        <v>532</v>
      </c>
      <c r="B321" s="32" t="s">
        <v>533</v>
      </c>
      <c r="C321" s="25" t="s">
        <v>515</v>
      </c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42"/>
    </row>
    <row r="322" spans="1:17" s="22" customFormat="1" ht="36.75" customHeight="1" x14ac:dyDescent="0.25">
      <c r="A322" s="23" t="s">
        <v>534</v>
      </c>
      <c r="B322" s="33" t="s">
        <v>535</v>
      </c>
      <c r="C322" s="25" t="s">
        <v>515</v>
      </c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42"/>
    </row>
    <row r="323" spans="1:17" s="22" customFormat="1" ht="19.5" customHeight="1" x14ac:dyDescent="0.25">
      <c r="A323" s="23" t="s">
        <v>536</v>
      </c>
      <c r="B323" s="47" t="s">
        <v>66</v>
      </c>
      <c r="C323" s="25" t="s">
        <v>515</v>
      </c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42"/>
    </row>
    <row r="324" spans="1:17" s="22" customFormat="1" ht="19.5" customHeight="1" x14ac:dyDescent="0.25">
      <c r="A324" s="23" t="s">
        <v>537</v>
      </c>
      <c r="B324" s="47" t="s">
        <v>68</v>
      </c>
      <c r="C324" s="25" t="s">
        <v>515</v>
      </c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</row>
    <row r="325" spans="1:17" s="22" customFormat="1" ht="15.6" customHeight="1" x14ac:dyDescent="0.25">
      <c r="A325" s="21" t="s">
        <v>538</v>
      </c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1:17" ht="31.5" x14ac:dyDescent="0.25">
      <c r="A326" s="23" t="s">
        <v>539</v>
      </c>
      <c r="B326" s="24" t="s">
        <v>540</v>
      </c>
      <c r="C326" s="25" t="s">
        <v>54</v>
      </c>
      <c r="D326" s="48" t="s">
        <v>144</v>
      </c>
      <c r="E326" s="48" t="s">
        <v>144</v>
      </c>
      <c r="F326" s="48" t="s">
        <v>144</v>
      </c>
      <c r="G326" s="48" t="s">
        <v>144</v>
      </c>
      <c r="H326" s="48" t="s">
        <v>144</v>
      </c>
      <c r="I326" s="48" t="s">
        <v>144</v>
      </c>
      <c r="J326" s="48" t="s">
        <v>144</v>
      </c>
      <c r="K326" s="48" t="s">
        <v>144</v>
      </c>
      <c r="L326" s="48" t="s">
        <v>144</v>
      </c>
      <c r="M326" s="48" t="s">
        <v>144</v>
      </c>
      <c r="N326" s="48" t="s">
        <v>144</v>
      </c>
      <c r="O326" s="48" t="s">
        <v>144</v>
      </c>
      <c r="P326" s="48" t="s">
        <v>144</v>
      </c>
      <c r="Q326" s="48" t="s">
        <v>144</v>
      </c>
    </row>
    <row r="327" spans="1:17" x14ac:dyDescent="0.25">
      <c r="A327" s="23" t="s">
        <v>541</v>
      </c>
      <c r="B327" s="34" t="s">
        <v>542</v>
      </c>
      <c r="C327" s="25" t="s">
        <v>543</v>
      </c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</row>
    <row r="328" spans="1:17" x14ac:dyDescent="0.25">
      <c r="A328" s="23" t="s">
        <v>544</v>
      </c>
      <c r="B328" s="34" t="s">
        <v>545</v>
      </c>
      <c r="C328" s="25" t="s">
        <v>546</v>
      </c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</row>
    <row r="329" spans="1:17" x14ac:dyDescent="0.25">
      <c r="A329" s="23" t="s">
        <v>547</v>
      </c>
      <c r="B329" s="34" t="s">
        <v>548</v>
      </c>
      <c r="C329" s="25" t="s">
        <v>543</v>
      </c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</row>
    <row r="330" spans="1:17" x14ac:dyDescent="0.25">
      <c r="A330" s="23" t="s">
        <v>549</v>
      </c>
      <c r="B330" s="34" t="s">
        <v>550</v>
      </c>
      <c r="C330" s="25" t="s">
        <v>546</v>
      </c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</row>
    <row r="331" spans="1:17" x14ac:dyDescent="0.25">
      <c r="A331" s="23" t="s">
        <v>551</v>
      </c>
      <c r="B331" s="34" t="s">
        <v>552</v>
      </c>
      <c r="C331" s="25" t="s">
        <v>553</v>
      </c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</row>
    <row r="332" spans="1:17" x14ac:dyDescent="0.25">
      <c r="A332" s="23" t="s">
        <v>554</v>
      </c>
      <c r="B332" s="34" t="s">
        <v>555</v>
      </c>
      <c r="C332" s="25" t="s">
        <v>54</v>
      </c>
      <c r="D332" s="48" t="s">
        <v>144</v>
      </c>
      <c r="E332" s="48" t="s">
        <v>144</v>
      </c>
      <c r="F332" s="48" t="s">
        <v>144</v>
      </c>
      <c r="G332" s="48" t="s">
        <v>144</v>
      </c>
      <c r="H332" s="48" t="s">
        <v>144</v>
      </c>
      <c r="I332" s="48" t="s">
        <v>144</v>
      </c>
      <c r="J332" s="48" t="s">
        <v>144</v>
      </c>
      <c r="K332" s="48" t="s">
        <v>144</v>
      </c>
      <c r="L332" s="48" t="s">
        <v>144</v>
      </c>
      <c r="M332" s="48" t="s">
        <v>144</v>
      </c>
      <c r="N332" s="48" t="s">
        <v>144</v>
      </c>
      <c r="O332" s="48" t="s">
        <v>144</v>
      </c>
      <c r="P332" s="48" t="s">
        <v>144</v>
      </c>
      <c r="Q332" s="48" t="s">
        <v>144</v>
      </c>
    </row>
    <row r="333" spans="1:17" x14ac:dyDescent="0.25">
      <c r="A333" s="23" t="s">
        <v>556</v>
      </c>
      <c r="B333" s="33" t="s">
        <v>557</v>
      </c>
      <c r="C333" s="25" t="s">
        <v>553</v>
      </c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</row>
    <row r="334" spans="1:17" x14ac:dyDescent="0.25">
      <c r="A334" s="23" t="s">
        <v>558</v>
      </c>
      <c r="B334" s="33" t="s">
        <v>559</v>
      </c>
      <c r="C334" s="25" t="s">
        <v>560</v>
      </c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</row>
    <row r="335" spans="1:17" x14ac:dyDescent="0.25">
      <c r="A335" s="23" t="s">
        <v>561</v>
      </c>
      <c r="B335" s="34" t="s">
        <v>562</v>
      </c>
      <c r="C335" s="25" t="s">
        <v>54</v>
      </c>
      <c r="D335" s="48" t="s">
        <v>144</v>
      </c>
      <c r="E335" s="48" t="s">
        <v>144</v>
      </c>
      <c r="F335" s="48" t="s">
        <v>144</v>
      </c>
      <c r="G335" s="48" t="s">
        <v>144</v>
      </c>
      <c r="H335" s="48" t="s">
        <v>144</v>
      </c>
      <c r="I335" s="48" t="s">
        <v>144</v>
      </c>
      <c r="J335" s="48" t="s">
        <v>144</v>
      </c>
      <c r="K335" s="48" t="s">
        <v>144</v>
      </c>
      <c r="L335" s="48" t="s">
        <v>144</v>
      </c>
      <c r="M335" s="48" t="s">
        <v>144</v>
      </c>
      <c r="N335" s="48" t="s">
        <v>144</v>
      </c>
      <c r="O335" s="48" t="s">
        <v>144</v>
      </c>
      <c r="P335" s="48" t="s">
        <v>144</v>
      </c>
      <c r="Q335" s="48" t="s">
        <v>144</v>
      </c>
    </row>
    <row r="336" spans="1:17" x14ac:dyDescent="0.25">
      <c r="A336" s="23" t="s">
        <v>563</v>
      </c>
      <c r="B336" s="33" t="s">
        <v>557</v>
      </c>
      <c r="C336" s="25" t="s">
        <v>553</v>
      </c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</row>
    <row r="337" spans="1:17" x14ac:dyDescent="0.25">
      <c r="A337" s="23" t="s">
        <v>564</v>
      </c>
      <c r="B337" s="33" t="s">
        <v>565</v>
      </c>
      <c r="C337" s="25" t="s">
        <v>543</v>
      </c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</row>
    <row r="338" spans="1:17" x14ac:dyDescent="0.25">
      <c r="A338" s="23" t="s">
        <v>566</v>
      </c>
      <c r="B338" s="33" t="s">
        <v>559</v>
      </c>
      <c r="C338" s="25" t="s">
        <v>560</v>
      </c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</row>
    <row r="339" spans="1:17" x14ac:dyDescent="0.25">
      <c r="A339" s="23" t="s">
        <v>567</v>
      </c>
      <c r="B339" s="34" t="s">
        <v>568</v>
      </c>
      <c r="C339" s="25" t="s">
        <v>54</v>
      </c>
      <c r="D339" s="48" t="s">
        <v>144</v>
      </c>
      <c r="E339" s="48" t="s">
        <v>144</v>
      </c>
      <c r="F339" s="48" t="s">
        <v>144</v>
      </c>
      <c r="G339" s="48" t="s">
        <v>144</v>
      </c>
      <c r="H339" s="48" t="s">
        <v>144</v>
      </c>
      <c r="I339" s="48" t="s">
        <v>144</v>
      </c>
      <c r="J339" s="48" t="s">
        <v>144</v>
      </c>
      <c r="K339" s="48" t="s">
        <v>144</v>
      </c>
      <c r="L339" s="48" t="s">
        <v>144</v>
      </c>
      <c r="M339" s="48" t="s">
        <v>144</v>
      </c>
      <c r="N339" s="48" t="s">
        <v>144</v>
      </c>
      <c r="O339" s="48" t="s">
        <v>144</v>
      </c>
      <c r="P339" s="48" t="s">
        <v>144</v>
      </c>
      <c r="Q339" s="48" t="s">
        <v>144</v>
      </c>
    </row>
    <row r="340" spans="1:17" x14ac:dyDescent="0.25">
      <c r="A340" s="23" t="s">
        <v>569</v>
      </c>
      <c r="B340" s="33" t="s">
        <v>557</v>
      </c>
      <c r="C340" s="25" t="s">
        <v>553</v>
      </c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</row>
    <row r="341" spans="1:17" x14ac:dyDescent="0.25">
      <c r="A341" s="23" t="s">
        <v>570</v>
      </c>
      <c r="B341" s="33" t="s">
        <v>559</v>
      </c>
      <c r="C341" s="25" t="s">
        <v>560</v>
      </c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</row>
    <row r="342" spans="1:17" x14ac:dyDescent="0.25">
      <c r="A342" s="23" t="s">
        <v>571</v>
      </c>
      <c r="B342" s="34" t="s">
        <v>572</v>
      </c>
      <c r="C342" s="25" t="s">
        <v>54</v>
      </c>
      <c r="D342" s="48" t="s">
        <v>144</v>
      </c>
      <c r="E342" s="48" t="s">
        <v>144</v>
      </c>
      <c r="F342" s="48" t="s">
        <v>144</v>
      </c>
      <c r="G342" s="48" t="s">
        <v>144</v>
      </c>
      <c r="H342" s="48" t="s">
        <v>144</v>
      </c>
      <c r="I342" s="48" t="s">
        <v>144</v>
      </c>
      <c r="J342" s="48" t="s">
        <v>144</v>
      </c>
      <c r="K342" s="48" t="s">
        <v>144</v>
      </c>
      <c r="L342" s="48" t="s">
        <v>144</v>
      </c>
      <c r="M342" s="48" t="s">
        <v>144</v>
      </c>
      <c r="N342" s="48" t="s">
        <v>144</v>
      </c>
      <c r="O342" s="48" t="s">
        <v>144</v>
      </c>
      <c r="P342" s="48" t="s">
        <v>144</v>
      </c>
      <c r="Q342" s="48" t="s">
        <v>144</v>
      </c>
    </row>
    <row r="343" spans="1:17" x14ac:dyDescent="0.25">
      <c r="A343" s="23" t="s">
        <v>573</v>
      </c>
      <c r="B343" s="33" t="s">
        <v>557</v>
      </c>
      <c r="C343" s="25" t="s">
        <v>553</v>
      </c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</row>
    <row r="344" spans="1:17" x14ac:dyDescent="0.25">
      <c r="A344" s="23" t="s">
        <v>574</v>
      </c>
      <c r="B344" s="33" t="s">
        <v>565</v>
      </c>
      <c r="C344" s="25" t="s">
        <v>543</v>
      </c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</row>
    <row r="345" spans="1:17" x14ac:dyDescent="0.25">
      <c r="A345" s="23" t="s">
        <v>575</v>
      </c>
      <c r="B345" s="33" t="s">
        <v>559</v>
      </c>
      <c r="C345" s="25" t="s">
        <v>560</v>
      </c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</row>
    <row r="346" spans="1:17" x14ac:dyDescent="0.25">
      <c r="A346" s="23" t="s">
        <v>576</v>
      </c>
      <c r="B346" s="24" t="s">
        <v>577</v>
      </c>
      <c r="C346" s="25" t="s">
        <v>54</v>
      </c>
      <c r="D346" s="48" t="s">
        <v>144</v>
      </c>
      <c r="E346" s="48" t="s">
        <v>144</v>
      </c>
      <c r="F346" s="48" t="s">
        <v>144</v>
      </c>
      <c r="G346" s="48" t="s">
        <v>144</v>
      </c>
      <c r="H346" s="48" t="s">
        <v>144</v>
      </c>
      <c r="I346" s="48" t="s">
        <v>144</v>
      </c>
      <c r="J346" s="48" t="s">
        <v>144</v>
      </c>
      <c r="K346" s="48" t="s">
        <v>144</v>
      </c>
      <c r="L346" s="48" t="s">
        <v>144</v>
      </c>
      <c r="M346" s="48" t="s">
        <v>144</v>
      </c>
      <c r="N346" s="48" t="s">
        <v>144</v>
      </c>
      <c r="O346" s="48" t="s">
        <v>144</v>
      </c>
      <c r="P346" s="48" t="s">
        <v>144</v>
      </c>
      <c r="Q346" s="48" t="s">
        <v>144</v>
      </c>
    </row>
    <row r="347" spans="1:17" ht="30" customHeight="1" x14ac:dyDescent="0.25">
      <c r="A347" s="23" t="s">
        <v>578</v>
      </c>
      <c r="B347" s="34" t="s">
        <v>579</v>
      </c>
      <c r="C347" s="25" t="s">
        <v>553</v>
      </c>
      <c r="D347" s="26">
        <v>106.81600462</v>
      </c>
      <c r="E347" s="49">
        <v>546.07747833999997</v>
      </c>
      <c r="F347" s="49">
        <f>565.969017+18.55</f>
        <v>584.51901699999996</v>
      </c>
      <c r="G347" s="49">
        <v>579.80214799999999</v>
      </c>
      <c r="H347" s="49">
        <v>1316.0174</v>
      </c>
      <c r="I347" s="49">
        <f>H347</f>
        <v>1316.0174</v>
      </c>
      <c r="J347" s="49"/>
      <c r="K347" s="49">
        <v>1316.0174041945199</v>
      </c>
      <c r="L347" s="49"/>
      <c r="M347" s="49">
        <f>K347</f>
        <v>1316.0174041945199</v>
      </c>
      <c r="N347" s="49"/>
      <c r="O347" s="49">
        <f>M347</f>
        <v>1316.0174041945199</v>
      </c>
      <c r="P347" s="50">
        <f>H347+K347+M347+O347</f>
        <v>5264.0696125835602</v>
      </c>
      <c r="Q347" s="51">
        <f>I347+K347+M347+O347</f>
        <v>5264.0696125835602</v>
      </c>
    </row>
    <row r="348" spans="1:17" ht="31.5" x14ac:dyDescent="0.25">
      <c r="A348" s="23" t="s">
        <v>580</v>
      </c>
      <c r="B348" s="33" t="s">
        <v>581</v>
      </c>
      <c r="C348" s="25" t="s">
        <v>553</v>
      </c>
      <c r="D348" s="27"/>
      <c r="E348" s="48"/>
      <c r="F348" s="48"/>
      <c r="G348" s="48"/>
      <c r="H348" s="48"/>
      <c r="I348" s="48"/>
      <c r="J348" s="48"/>
      <c r="K348" s="48"/>
      <c r="L348" s="48"/>
      <c r="M348" s="49"/>
      <c r="N348" s="49"/>
      <c r="O348" s="49"/>
      <c r="P348" s="48"/>
      <c r="Q348" s="51"/>
    </row>
    <row r="349" spans="1:17" x14ac:dyDescent="0.25">
      <c r="A349" s="23" t="s">
        <v>582</v>
      </c>
      <c r="B349" s="47" t="s">
        <v>583</v>
      </c>
      <c r="C349" s="25" t="s">
        <v>553</v>
      </c>
      <c r="D349" s="27"/>
      <c r="E349" s="48"/>
      <c r="F349" s="48"/>
      <c r="G349" s="48"/>
      <c r="H349" s="48"/>
      <c r="I349" s="48"/>
      <c r="J349" s="48"/>
      <c r="K349" s="48"/>
      <c r="L349" s="48"/>
      <c r="M349" s="49"/>
      <c r="N349" s="49"/>
      <c r="O349" s="49"/>
      <c r="P349" s="48"/>
      <c r="Q349" s="51"/>
    </row>
    <row r="350" spans="1:17" x14ac:dyDescent="0.25">
      <c r="A350" s="23" t="s">
        <v>584</v>
      </c>
      <c r="B350" s="47" t="s">
        <v>585</v>
      </c>
      <c r="C350" s="25" t="s">
        <v>553</v>
      </c>
      <c r="D350" s="27"/>
      <c r="E350" s="48"/>
      <c r="F350" s="48"/>
      <c r="G350" s="48"/>
      <c r="H350" s="48"/>
      <c r="I350" s="48"/>
      <c r="J350" s="48"/>
      <c r="K350" s="48"/>
      <c r="L350" s="48"/>
      <c r="M350" s="49"/>
      <c r="N350" s="49"/>
      <c r="O350" s="49"/>
      <c r="P350" s="48"/>
      <c r="Q350" s="51"/>
    </row>
    <row r="351" spans="1:17" x14ac:dyDescent="0.25">
      <c r="A351" s="23" t="s">
        <v>586</v>
      </c>
      <c r="B351" s="34" t="s">
        <v>587</v>
      </c>
      <c r="C351" s="25" t="s">
        <v>553</v>
      </c>
      <c r="D351" s="26">
        <v>25.354591599999999</v>
      </c>
      <c r="E351" s="49">
        <v>118.84794751</v>
      </c>
      <c r="F351" s="49">
        <f>112.0818+3.67355</f>
        <v>115.75535000000001</v>
      </c>
      <c r="G351" s="49">
        <v>116.98262800000001</v>
      </c>
      <c r="H351" s="49">
        <v>204.59362999999999</v>
      </c>
      <c r="I351" s="49">
        <v>204.59362999999999</v>
      </c>
      <c r="J351" s="49"/>
      <c r="K351" s="49">
        <v>204.59363000000002</v>
      </c>
      <c r="L351" s="49"/>
      <c r="M351" s="49">
        <f t="shared" ref="M351:M356" si="36">K351</f>
        <v>204.59363000000002</v>
      </c>
      <c r="N351" s="49"/>
      <c r="O351" s="49">
        <f t="shared" ref="O351:O356" si="37">M351</f>
        <v>204.59363000000002</v>
      </c>
      <c r="P351" s="50">
        <f t="shared" ref="P351:P352" si="38">H351+K351+M351+O351</f>
        <v>818.37452000000008</v>
      </c>
      <c r="Q351" s="51">
        <f t="shared" ref="Q351:Q352" si="39">I351+K351+M351+O351</f>
        <v>818.37452000000008</v>
      </c>
    </row>
    <row r="352" spans="1:17" x14ac:dyDescent="0.25">
      <c r="A352" s="23" t="s">
        <v>588</v>
      </c>
      <c r="B352" s="34" t="s">
        <v>589</v>
      </c>
      <c r="C352" s="25" t="s">
        <v>543</v>
      </c>
      <c r="D352" s="26">
        <v>20.056999999999999</v>
      </c>
      <c r="E352" s="49">
        <v>20.056999999999999</v>
      </c>
      <c r="F352" s="49">
        <f>87.364+2.4</f>
        <v>89.76400000000001</v>
      </c>
      <c r="G352" s="49">
        <v>87.361000000000004</v>
      </c>
      <c r="H352" s="49">
        <v>227.88</v>
      </c>
      <c r="I352" s="49">
        <v>227.88</v>
      </c>
      <c r="J352" s="49"/>
      <c r="K352" s="49">
        <v>227.88</v>
      </c>
      <c r="L352" s="49"/>
      <c r="M352" s="49">
        <f t="shared" si="36"/>
        <v>227.88</v>
      </c>
      <c r="N352" s="49"/>
      <c r="O352" s="49">
        <f t="shared" si="37"/>
        <v>227.88</v>
      </c>
      <c r="P352" s="50">
        <f t="shared" si="38"/>
        <v>911.52</v>
      </c>
      <c r="Q352" s="51">
        <f t="shared" si="39"/>
        <v>911.52</v>
      </c>
    </row>
    <row r="353" spans="1:17" ht="31.5" x14ac:dyDescent="0.25">
      <c r="A353" s="23" t="s">
        <v>590</v>
      </c>
      <c r="B353" s="33" t="s">
        <v>591</v>
      </c>
      <c r="C353" s="25" t="s">
        <v>543</v>
      </c>
      <c r="D353" s="27"/>
      <c r="E353" s="48"/>
      <c r="F353" s="48"/>
      <c r="G353" s="48"/>
      <c r="H353" s="48"/>
      <c r="I353" s="48"/>
      <c r="J353" s="48"/>
      <c r="K353" s="48"/>
      <c r="L353" s="48"/>
      <c r="M353" s="49"/>
      <c r="N353" s="49"/>
      <c r="O353" s="49"/>
      <c r="P353" s="48"/>
      <c r="Q353" s="51"/>
    </row>
    <row r="354" spans="1:17" x14ac:dyDescent="0.25">
      <c r="A354" s="23" t="s">
        <v>592</v>
      </c>
      <c r="B354" s="47" t="s">
        <v>583</v>
      </c>
      <c r="C354" s="25" t="s">
        <v>543</v>
      </c>
      <c r="D354" s="27"/>
      <c r="E354" s="48"/>
      <c r="F354" s="48"/>
      <c r="G354" s="48"/>
      <c r="H354" s="48"/>
      <c r="I354" s="48"/>
      <c r="J354" s="48"/>
      <c r="K354" s="48"/>
      <c r="L354" s="48"/>
      <c r="M354" s="49"/>
      <c r="N354" s="49"/>
      <c r="O354" s="49"/>
      <c r="P354" s="48"/>
      <c r="Q354" s="51"/>
    </row>
    <row r="355" spans="1:17" x14ac:dyDescent="0.25">
      <c r="A355" s="23" t="s">
        <v>593</v>
      </c>
      <c r="B355" s="47" t="s">
        <v>585</v>
      </c>
      <c r="C355" s="25" t="s">
        <v>543</v>
      </c>
      <c r="D355" s="27"/>
      <c r="E355" s="48"/>
      <c r="F355" s="48"/>
      <c r="G355" s="48"/>
      <c r="H355" s="48"/>
      <c r="I355" s="48"/>
      <c r="J355" s="48"/>
      <c r="K355" s="48"/>
      <c r="L355" s="48"/>
      <c r="M355" s="49"/>
      <c r="N355" s="49"/>
      <c r="O355" s="49"/>
      <c r="P355" s="48"/>
      <c r="Q355" s="51"/>
    </row>
    <row r="356" spans="1:17" x14ac:dyDescent="0.25">
      <c r="A356" s="23" t="s">
        <v>594</v>
      </c>
      <c r="B356" s="34" t="s">
        <v>595</v>
      </c>
      <c r="C356" s="25" t="s">
        <v>596</v>
      </c>
      <c r="D356" s="26">
        <v>3127.1563999999998</v>
      </c>
      <c r="E356" s="49">
        <v>10443.48671766667</v>
      </c>
      <c r="F356" s="49">
        <v>10384.01</v>
      </c>
      <c r="G356" s="49">
        <v>10513.721411000002</v>
      </c>
      <c r="H356" s="49">
        <v>31462.98</v>
      </c>
      <c r="I356" s="49">
        <v>31529.819499999998</v>
      </c>
      <c r="J356" s="49"/>
      <c r="K356" s="49">
        <v>32469.161206000001</v>
      </c>
      <c r="L356" s="49"/>
      <c r="M356" s="49">
        <f t="shared" si="36"/>
        <v>32469.161206000001</v>
      </c>
      <c r="N356" s="49"/>
      <c r="O356" s="49">
        <f t="shared" si="37"/>
        <v>32469.161206000001</v>
      </c>
      <c r="P356" s="50">
        <f>H356+K356+M356+O356</f>
        <v>128870.46361800001</v>
      </c>
      <c r="Q356" s="51">
        <f>I356+K356+M356+O356</f>
        <v>128937.30311800001</v>
      </c>
    </row>
    <row r="357" spans="1:17" ht="31.5" x14ac:dyDescent="0.25">
      <c r="A357" s="23" t="s">
        <v>597</v>
      </c>
      <c r="B357" s="34" t="s">
        <v>598</v>
      </c>
      <c r="C357" s="25" t="s">
        <v>40</v>
      </c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</row>
    <row r="358" spans="1:17" x14ac:dyDescent="0.25">
      <c r="A358" s="23" t="s">
        <v>599</v>
      </c>
      <c r="B358" s="24" t="s">
        <v>600</v>
      </c>
      <c r="C358" s="25" t="s">
        <v>54</v>
      </c>
      <c r="D358" s="48" t="s">
        <v>144</v>
      </c>
      <c r="E358" s="48" t="s">
        <v>144</v>
      </c>
      <c r="F358" s="48" t="s">
        <v>144</v>
      </c>
      <c r="G358" s="48" t="s">
        <v>144</v>
      </c>
      <c r="H358" s="48" t="s">
        <v>144</v>
      </c>
      <c r="I358" s="48" t="s">
        <v>144</v>
      </c>
      <c r="J358" s="48" t="s">
        <v>144</v>
      </c>
      <c r="K358" s="48" t="s">
        <v>144</v>
      </c>
      <c r="L358" s="48" t="s">
        <v>144</v>
      </c>
      <c r="M358" s="48" t="s">
        <v>144</v>
      </c>
      <c r="N358" s="48" t="s">
        <v>144</v>
      </c>
      <c r="O358" s="48" t="s">
        <v>144</v>
      </c>
      <c r="P358" s="48" t="s">
        <v>144</v>
      </c>
      <c r="Q358" s="48" t="s">
        <v>144</v>
      </c>
    </row>
    <row r="359" spans="1:17" x14ac:dyDescent="0.25">
      <c r="A359" s="23" t="s">
        <v>601</v>
      </c>
      <c r="B359" s="34" t="s">
        <v>602</v>
      </c>
      <c r="C359" s="25" t="s">
        <v>553</v>
      </c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</row>
    <row r="360" spans="1:17" x14ac:dyDescent="0.25">
      <c r="A360" s="23" t="s">
        <v>603</v>
      </c>
      <c r="B360" s="34" t="s">
        <v>604</v>
      </c>
      <c r="C360" s="25" t="s">
        <v>546</v>
      </c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</row>
    <row r="361" spans="1:17" ht="47.25" x14ac:dyDescent="0.25">
      <c r="A361" s="23" t="s">
        <v>605</v>
      </c>
      <c r="B361" s="34" t="s">
        <v>606</v>
      </c>
      <c r="C361" s="25" t="s">
        <v>40</v>
      </c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</row>
    <row r="362" spans="1:17" ht="31.5" x14ac:dyDescent="0.25">
      <c r="A362" s="23" t="s">
        <v>607</v>
      </c>
      <c r="B362" s="34" t="s">
        <v>608</v>
      </c>
      <c r="C362" s="25" t="s">
        <v>40</v>
      </c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</row>
    <row r="363" spans="1:17" x14ac:dyDescent="0.25">
      <c r="A363" s="23" t="s">
        <v>609</v>
      </c>
      <c r="B363" s="24" t="s">
        <v>610</v>
      </c>
      <c r="C363" s="46" t="s">
        <v>54</v>
      </c>
      <c r="D363" s="48" t="s">
        <v>144</v>
      </c>
      <c r="E363" s="48" t="s">
        <v>144</v>
      </c>
      <c r="F363" s="48" t="s">
        <v>144</v>
      </c>
      <c r="G363" s="48" t="s">
        <v>144</v>
      </c>
      <c r="H363" s="48" t="s">
        <v>144</v>
      </c>
      <c r="I363" s="48" t="s">
        <v>144</v>
      </c>
      <c r="J363" s="48" t="s">
        <v>144</v>
      </c>
      <c r="K363" s="48" t="s">
        <v>144</v>
      </c>
      <c r="L363" s="48" t="s">
        <v>144</v>
      </c>
      <c r="M363" s="48" t="s">
        <v>144</v>
      </c>
      <c r="N363" s="48" t="s">
        <v>144</v>
      </c>
      <c r="O363" s="48" t="s">
        <v>144</v>
      </c>
      <c r="P363" s="48" t="s">
        <v>144</v>
      </c>
      <c r="Q363" s="48" t="s">
        <v>144</v>
      </c>
    </row>
    <row r="364" spans="1:17" ht="18" customHeight="1" x14ac:dyDescent="0.25">
      <c r="A364" s="23" t="s">
        <v>611</v>
      </c>
      <c r="B364" s="34" t="s">
        <v>612</v>
      </c>
      <c r="C364" s="25" t="s">
        <v>543</v>
      </c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</row>
    <row r="365" spans="1:17" ht="47.25" x14ac:dyDescent="0.25">
      <c r="A365" s="23" t="s">
        <v>613</v>
      </c>
      <c r="B365" s="33" t="s">
        <v>614</v>
      </c>
      <c r="C365" s="25" t="s">
        <v>543</v>
      </c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</row>
    <row r="366" spans="1:17" ht="47.25" x14ac:dyDescent="0.25">
      <c r="A366" s="23" t="s">
        <v>615</v>
      </c>
      <c r="B366" s="33" t="s">
        <v>616</v>
      </c>
      <c r="C366" s="25" t="s">
        <v>543</v>
      </c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</row>
    <row r="367" spans="1:17" ht="31.5" x14ac:dyDescent="0.25">
      <c r="A367" s="23" t="s">
        <v>617</v>
      </c>
      <c r="B367" s="33" t="s">
        <v>618</v>
      </c>
      <c r="C367" s="25" t="s">
        <v>543</v>
      </c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</row>
    <row r="368" spans="1:17" x14ac:dyDescent="0.25">
      <c r="A368" s="23" t="s">
        <v>619</v>
      </c>
      <c r="B368" s="34" t="s">
        <v>620</v>
      </c>
      <c r="C368" s="25" t="s">
        <v>553</v>
      </c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</row>
    <row r="369" spans="1:17" ht="31.5" x14ac:dyDescent="0.25">
      <c r="A369" s="23" t="s">
        <v>621</v>
      </c>
      <c r="B369" s="33" t="s">
        <v>622</v>
      </c>
      <c r="C369" s="25" t="s">
        <v>553</v>
      </c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</row>
    <row r="370" spans="1:17" x14ac:dyDescent="0.25">
      <c r="A370" s="23" t="s">
        <v>623</v>
      </c>
      <c r="B370" s="33" t="s">
        <v>624</v>
      </c>
      <c r="C370" s="25" t="s">
        <v>553</v>
      </c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</row>
    <row r="371" spans="1:17" ht="31.5" x14ac:dyDescent="0.25">
      <c r="A371" s="23" t="s">
        <v>625</v>
      </c>
      <c r="B371" s="34" t="s">
        <v>626</v>
      </c>
      <c r="C371" s="25" t="s">
        <v>40</v>
      </c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</row>
    <row r="372" spans="1:17" x14ac:dyDescent="0.25">
      <c r="A372" s="23" t="s">
        <v>627</v>
      </c>
      <c r="B372" s="33" t="s">
        <v>628</v>
      </c>
      <c r="C372" s="25" t="s">
        <v>40</v>
      </c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</row>
    <row r="373" spans="1:17" x14ac:dyDescent="0.25">
      <c r="A373" s="23" t="s">
        <v>629</v>
      </c>
      <c r="B373" s="33" t="s">
        <v>68</v>
      </c>
      <c r="C373" s="25" t="s">
        <v>40</v>
      </c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</row>
    <row r="374" spans="1:17" x14ac:dyDescent="0.25">
      <c r="A374" s="23" t="s">
        <v>630</v>
      </c>
      <c r="B374" s="24" t="s">
        <v>631</v>
      </c>
      <c r="C374" s="25" t="s">
        <v>632</v>
      </c>
      <c r="D374" s="26">
        <v>123.6</v>
      </c>
      <c r="E374" s="52">
        <v>300</v>
      </c>
      <c r="F374" s="52">
        <v>300</v>
      </c>
      <c r="G374" s="52">
        <v>327</v>
      </c>
      <c r="H374" s="52">
        <v>565</v>
      </c>
      <c r="I374" s="52">
        <f>H374</f>
        <v>565</v>
      </c>
      <c r="J374" s="52"/>
      <c r="K374" s="52">
        <v>589.13530002309949</v>
      </c>
      <c r="L374" s="53"/>
      <c r="M374" s="52">
        <v>589.13530002309949</v>
      </c>
      <c r="N374" s="53"/>
      <c r="O374" s="52">
        <v>589.13530002309949</v>
      </c>
      <c r="P374" s="50">
        <f>H374+K374+M374+O374</f>
        <v>2332.4059000692987</v>
      </c>
      <c r="Q374" s="51">
        <f>I374+K374+M374+O374</f>
        <v>2332.4059000692987</v>
      </c>
    </row>
    <row r="375" spans="1:17" x14ac:dyDescent="0.25">
      <c r="A375" s="54" t="s">
        <v>633</v>
      </c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55"/>
    </row>
    <row r="376" spans="1:17" ht="16.5" customHeight="1" x14ac:dyDescent="0.25">
      <c r="A376" s="5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55"/>
    </row>
    <row r="377" spans="1:17" ht="33" customHeight="1" x14ac:dyDescent="0.25">
      <c r="A377" s="11" t="s">
        <v>634</v>
      </c>
      <c r="B377" s="12" t="s">
        <v>9</v>
      </c>
      <c r="C377" s="12" t="s">
        <v>635</v>
      </c>
      <c r="D377" s="13" t="s">
        <v>11</v>
      </c>
      <c r="E377" s="13" t="s">
        <v>12</v>
      </c>
      <c r="F377" s="14" t="s">
        <v>13</v>
      </c>
      <c r="G377" s="14"/>
      <c r="H377" s="14" t="s">
        <v>14</v>
      </c>
      <c r="I377" s="14"/>
      <c r="J377" s="14" t="s">
        <v>15</v>
      </c>
      <c r="K377" s="14"/>
      <c r="L377" s="14" t="s">
        <v>16</v>
      </c>
      <c r="M377" s="14"/>
      <c r="N377" s="14" t="s">
        <v>17</v>
      </c>
      <c r="O377" s="14"/>
      <c r="P377" s="14" t="s">
        <v>636</v>
      </c>
      <c r="Q377" s="14"/>
    </row>
    <row r="378" spans="1:17" ht="67.5" customHeight="1" x14ac:dyDescent="0.25">
      <c r="A378" s="11"/>
      <c r="B378" s="12"/>
      <c r="C378" s="12"/>
      <c r="D378" s="15" t="s">
        <v>19</v>
      </c>
      <c r="E378" s="15" t="s">
        <v>19</v>
      </c>
      <c r="F378" s="16" t="s">
        <v>20</v>
      </c>
      <c r="G378" s="15" t="s">
        <v>19</v>
      </c>
      <c r="H378" s="16" t="s">
        <v>20</v>
      </c>
      <c r="I378" s="16" t="s">
        <v>21</v>
      </c>
      <c r="J378" s="16" t="s">
        <v>22</v>
      </c>
      <c r="K378" s="16" t="s">
        <v>21</v>
      </c>
      <c r="L378" s="16" t="s">
        <v>22</v>
      </c>
      <c r="M378" s="16" t="s">
        <v>21</v>
      </c>
      <c r="N378" s="16" t="s">
        <v>22</v>
      </c>
      <c r="O378" s="16" t="s">
        <v>21</v>
      </c>
      <c r="P378" s="15" t="s">
        <v>23</v>
      </c>
      <c r="Q378" s="15" t="s">
        <v>21</v>
      </c>
    </row>
    <row r="379" spans="1:17" s="56" customFormat="1" x14ac:dyDescent="0.25">
      <c r="A379" s="17">
        <v>1</v>
      </c>
      <c r="B379" s="18">
        <v>2</v>
      </c>
      <c r="C379" s="18">
        <v>3</v>
      </c>
      <c r="D379" s="19" t="s">
        <v>24</v>
      </c>
      <c r="E379" s="19" t="s">
        <v>25</v>
      </c>
      <c r="F379" s="19" t="s">
        <v>26</v>
      </c>
      <c r="G379" s="19" t="s">
        <v>27</v>
      </c>
      <c r="H379" s="19" t="s">
        <v>28</v>
      </c>
      <c r="I379" s="19" t="s">
        <v>29</v>
      </c>
      <c r="J379" s="19" t="s">
        <v>30</v>
      </c>
      <c r="K379" s="19" t="s">
        <v>31</v>
      </c>
      <c r="L379" s="19" t="s">
        <v>32</v>
      </c>
      <c r="M379" s="19" t="s">
        <v>33</v>
      </c>
      <c r="N379" s="19" t="s">
        <v>34</v>
      </c>
      <c r="O379" s="19" t="s">
        <v>35</v>
      </c>
      <c r="P379" s="17" t="s">
        <v>36</v>
      </c>
      <c r="Q379" s="18">
        <v>17</v>
      </c>
    </row>
    <row r="380" spans="1:17" ht="30.75" customHeight="1" x14ac:dyDescent="0.25">
      <c r="A380" s="57" t="s">
        <v>637</v>
      </c>
      <c r="B380" s="57"/>
      <c r="C380" s="25" t="s">
        <v>40</v>
      </c>
      <c r="D380" s="27">
        <v>15.0405</v>
      </c>
      <c r="E380" s="51">
        <v>22.0501</v>
      </c>
      <c r="F380" s="51">
        <f>F381</f>
        <v>53.013869999999997</v>
      </c>
      <c r="G380" s="51">
        <f>G381</f>
        <v>53.22242</v>
      </c>
      <c r="H380" s="51">
        <f>H381</f>
        <v>234.1746</v>
      </c>
      <c r="I380" s="51">
        <f>I381</f>
        <v>234.1746</v>
      </c>
      <c r="J380" s="51">
        <v>21.280906611005847</v>
      </c>
      <c r="K380" s="51">
        <v>240.38780310999999</v>
      </c>
      <c r="L380" s="51">
        <v>0</v>
      </c>
      <c r="M380" s="51">
        <v>245.12066879999998</v>
      </c>
      <c r="N380" s="51">
        <v>0</v>
      </c>
      <c r="O380" s="51">
        <v>254.92</v>
      </c>
      <c r="P380" s="51">
        <f>H380+J380+L380+N380+D380+E380+F380</f>
        <v>345.55997661100582</v>
      </c>
      <c r="Q380" s="51">
        <f>I380+K380+M380+O380+F380+E380+D380</f>
        <v>1064.7075419099999</v>
      </c>
    </row>
    <row r="381" spans="1:17" x14ac:dyDescent="0.25">
      <c r="A381" s="23" t="s">
        <v>38</v>
      </c>
      <c r="B381" s="58" t="s">
        <v>638</v>
      </c>
      <c r="C381" s="25" t="s">
        <v>40</v>
      </c>
      <c r="D381" s="27">
        <v>15.0405</v>
      </c>
      <c r="E381" s="51">
        <v>22.0501</v>
      </c>
      <c r="F381" s="51">
        <f>F382+F406</f>
        <v>53.013869999999997</v>
      </c>
      <c r="G381" s="51">
        <f>G382+G406</f>
        <v>53.22242</v>
      </c>
      <c r="H381" s="51">
        <f>H382+H406+H435</f>
        <v>234.1746</v>
      </c>
      <c r="I381" s="51">
        <f>I382+I406+I435</f>
        <v>234.1746</v>
      </c>
      <c r="J381" s="51">
        <v>21.280906611005847</v>
      </c>
      <c r="K381" s="51">
        <v>240.38780310999999</v>
      </c>
      <c r="L381" s="51">
        <v>0</v>
      </c>
      <c r="M381" s="51">
        <v>245.12066879999998</v>
      </c>
      <c r="N381" s="51">
        <v>0</v>
      </c>
      <c r="O381" s="51">
        <v>254.92</v>
      </c>
      <c r="P381" s="51">
        <f t="shared" ref="P381:P383" si="40">H381+J381+L381+N381+D381+E381+F381</f>
        <v>345.55997661100582</v>
      </c>
      <c r="Q381" s="51">
        <f t="shared" ref="Q381:Q383" si="41">I381+K381+M381+O381+F381+E381+D381</f>
        <v>1064.7075419099999</v>
      </c>
    </row>
    <row r="382" spans="1:17" x14ac:dyDescent="0.25">
      <c r="A382" s="23" t="s">
        <v>41</v>
      </c>
      <c r="B382" s="34" t="s">
        <v>639</v>
      </c>
      <c r="C382" s="25" t="s">
        <v>40</v>
      </c>
      <c r="D382" s="27">
        <v>12.4353</v>
      </c>
      <c r="E382" s="51">
        <v>11.52411</v>
      </c>
      <c r="F382" s="51">
        <f>F383</f>
        <v>29.508510000000001</v>
      </c>
      <c r="G382" s="51">
        <f>G383</f>
        <v>29.508510000000001</v>
      </c>
      <c r="H382" s="51">
        <v>111.3802</v>
      </c>
      <c r="I382" s="51">
        <v>111.3802</v>
      </c>
      <c r="J382" s="51">
        <v>18.628392475261336</v>
      </c>
      <c r="K382" s="51">
        <v>117.59340311</v>
      </c>
      <c r="L382" s="51">
        <v>0</v>
      </c>
      <c r="M382" s="51">
        <v>122.32626879999999</v>
      </c>
      <c r="N382" s="51">
        <v>0</v>
      </c>
      <c r="O382" s="51">
        <v>132.12559999999999</v>
      </c>
      <c r="P382" s="51">
        <f t="shared" si="40"/>
        <v>183.47651247526136</v>
      </c>
      <c r="Q382" s="51">
        <f t="shared" si="41"/>
        <v>536.89339190999988</v>
      </c>
    </row>
    <row r="383" spans="1:17" ht="31.5" x14ac:dyDescent="0.25">
      <c r="A383" s="23" t="s">
        <v>43</v>
      </c>
      <c r="B383" s="33" t="s">
        <v>640</v>
      </c>
      <c r="C383" s="25" t="s">
        <v>40</v>
      </c>
      <c r="D383" s="27">
        <v>12.4353</v>
      </c>
      <c r="E383" s="51">
        <v>11.52411</v>
      </c>
      <c r="F383" s="51">
        <v>29.508510000000001</v>
      </c>
      <c r="G383" s="51">
        <v>29.508510000000001</v>
      </c>
      <c r="H383" s="51">
        <f>H382</f>
        <v>111.3802</v>
      </c>
      <c r="I383" s="51">
        <f>I382</f>
        <v>111.3802</v>
      </c>
      <c r="J383" s="51">
        <v>18.628392475261336</v>
      </c>
      <c r="K383" s="51">
        <v>117.59340311</v>
      </c>
      <c r="L383" s="51">
        <v>0</v>
      </c>
      <c r="M383" s="51">
        <v>122.32626879999999</v>
      </c>
      <c r="N383" s="51">
        <v>0</v>
      </c>
      <c r="O383" s="51">
        <v>132.12559999999999</v>
      </c>
      <c r="P383" s="51">
        <f t="shared" si="40"/>
        <v>183.47651247526136</v>
      </c>
      <c r="Q383" s="51">
        <f t="shared" si="41"/>
        <v>536.89339190999988</v>
      </c>
    </row>
    <row r="384" spans="1:17" x14ac:dyDescent="0.25">
      <c r="A384" s="23" t="s">
        <v>641</v>
      </c>
      <c r="B384" s="35" t="s">
        <v>642</v>
      </c>
      <c r="C384" s="25" t="s">
        <v>40</v>
      </c>
      <c r="D384" s="27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</row>
    <row r="385" spans="1:17" ht="31.5" x14ac:dyDescent="0.25">
      <c r="A385" s="23" t="s">
        <v>643</v>
      </c>
      <c r="B385" s="36" t="s">
        <v>44</v>
      </c>
      <c r="C385" s="25" t="s">
        <v>40</v>
      </c>
      <c r="D385" s="27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</row>
    <row r="386" spans="1:17" ht="31.5" x14ac:dyDescent="0.25">
      <c r="A386" s="23" t="s">
        <v>644</v>
      </c>
      <c r="B386" s="36" t="s">
        <v>46</v>
      </c>
      <c r="C386" s="25" t="s">
        <v>40</v>
      </c>
      <c r="D386" s="27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</row>
    <row r="387" spans="1:17" ht="31.5" x14ac:dyDescent="0.25">
      <c r="A387" s="23" t="s">
        <v>645</v>
      </c>
      <c r="B387" s="36" t="s">
        <v>48</v>
      </c>
      <c r="C387" s="25" t="s">
        <v>40</v>
      </c>
      <c r="D387" s="27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</row>
    <row r="388" spans="1:17" x14ac:dyDescent="0.25">
      <c r="A388" s="23" t="s">
        <v>646</v>
      </c>
      <c r="B388" s="35" t="s">
        <v>647</v>
      </c>
      <c r="C388" s="25" t="s">
        <v>40</v>
      </c>
      <c r="D388" s="27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</row>
    <row r="389" spans="1:17" x14ac:dyDescent="0.25">
      <c r="A389" s="23" t="s">
        <v>648</v>
      </c>
      <c r="B389" s="35" t="s">
        <v>649</v>
      </c>
      <c r="C389" s="25" t="s">
        <v>40</v>
      </c>
      <c r="D389" s="27">
        <v>12.4353</v>
      </c>
      <c r="E389" s="51">
        <f>E383</f>
        <v>11.52411</v>
      </c>
      <c r="F389" s="51">
        <v>29.508510000000001</v>
      </c>
      <c r="G389" s="51">
        <v>29.508510000000001</v>
      </c>
      <c r="H389" s="51">
        <f>H383</f>
        <v>111.3802</v>
      </c>
      <c r="I389" s="51">
        <f>I383</f>
        <v>111.3802</v>
      </c>
      <c r="J389" s="51">
        <v>18.628392475261336</v>
      </c>
      <c r="K389" s="51">
        <v>117.59340311</v>
      </c>
      <c r="L389" s="51">
        <v>0</v>
      </c>
      <c r="M389" s="51">
        <v>122.32626879999999</v>
      </c>
      <c r="N389" s="51">
        <v>0</v>
      </c>
      <c r="O389" s="51">
        <v>132.12559999999999</v>
      </c>
      <c r="P389" s="51">
        <f t="shared" ref="P389" si="42">H389+J389+L389+N389+D389+E389+F389</f>
        <v>183.47651247526136</v>
      </c>
      <c r="Q389" s="51">
        <f t="shared" ref="Q389" si="43">I389+K389+M389+O389+F389+E389+D389</f>
        <v>536.89339190999988</v>
      </c>
    </row>
    <row r="390" spans="1:17" x14ac:dyDescent="0.25">
      <c r="A390" s="23" t="s">
        <v>650</v>
      </c>
      <c r="B390" s="35" t="s">
        <v>651</v>
      </c>
      <c r="C390" s="25" t="s">
        <v>40</v>
      </c>
      <c r="D390" s="27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</row>
    <row r="391" spans="1:17" x14ac:dyDescent="0.25">
      <c r="A391" s="23" t="s">
        <v>652</v>
      </c>
      <c r="B391" s="35" t="s">
        <v>653</v>
      </c>
      <c r="C391" s="25" t="s">
        <v>40</v>
      </c>
      <c r="D391" s="27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</row>
    <row r="392" spans="1:17" ht="31.5" x14ac:dyDescent="0.25">
      <c r="A392" s="23" t="s">
        <v>654</v>
      </c>
      <c r="B392" s="36" t="s">
        <v>655</v>
      </c>
      <c r="C392" s="25" t="s">
        <v>40</v>
      </c>
      <c r="D392" s="27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</row>
    <row r="393" spans="1:17" x14ac:dyDescent="0.25">
      <c r="A393" s="23" t="s">
        <v>656</v>
      </c>
      <c r="B393" s="36" t="s">
        <v>657</v>
      </c>
      <c r="C393" s="25" t="s">
        <v>40</v>
      </c>
      <c r="D393" s="27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</row>
    <row r="394" spans="1:17" x14ac:dyDescent="0.25">
      <c r="A394" s="23" t="s">
        <v>658</v>
      </c>
      <c r="B394" s="36" t="s">
        <v>659</v>
      </c>
      <c r="C394" s="25" t="s">
        <v>40</v>
      </c>
      <c r="D394" s="27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</row>
    <row r="395" spans="1:17" x14ac:dyDescent="0.25">
      <c r="A395" s="23" t="s">
        <v>660</v>
      </c>
      <c r="B395" s="36" t="s">
        <v>657</v>
      </c>
      <c r="C395" s="25" t="s">
        <v>40</v>
      </c>
      <c r="D395" s="27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</row>
    <row r="396" spans="1:17" x14ac:dyDescent="0.25">
      <c r="A396" s="23" t="s">
        <v>661</v>
      </c>
      <c r="B396" s="35" t="s">
        <v>662</v>
      </c>
      <c r="C396" s="25" t="s">
        <v>40</v>
      </c>
      <c r="D396" s="27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</row>
    <row r="397" spans="1:17" x14ac:dyDescent="0.25">
      <c r="A397" s="23" t="s">
        <v>663</v>
      </c>
      <c r="B397" s="35" t="s">
        <v>466</v>
      </c>
      <c r="C397" s="25" t="s">
        <v>40</v>
      </c>
      <c r="D397" s="27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</row>
    <row r="398" spans="1:17" ht="31.5" x14ac:dyDescent="0.25">
      <c r="A398" s="23" t="s">
        <v>664</v>
      </c>
      <c r="B398" s="35" t="s">
        <v>665</v>
      </c>
      <c r="C398" s="25" t="s">
        <v>40</v>
      </c>
      <c r="D398" s="27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</row>
    <row r="399" spans="1:17" ht="18" customHeight="1" x14ac:dyDescent="0.25">
      <c r="A399" s="23" t="s">
        <v>666</v>
      </c>
      <c r="B399" s="36" t="s">
        <v>66</v>
      </c>
      <c r="C399" s="25" t="s">
        <v>40</v>
      </c>
      <c r="D399" s="27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</row>
    <row r="400" spans="1:17" ht="18" customHeight="1" x14ac:dyDescent="0.25">
      <c r="A400" s="23" t="s">
        <v>667</v>
      </c>
      <c r="B400" s="59" t="s">
        <v>68</v>
      </c>
      <c r="C400" s="25" t="s">
        <v>40</v>
      </c>
      <c r="D400" s="27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</row>
    <row r="401" spans="1:17" ht="31.5" x14ac:dyDescent="0.25">
      <c r="A401" s="23" t="s">
        <v>45</v>
      </c>
      <c r="B401" s="33" t="s">
        <v>668</v>
      </c>
      <c r="C401" s="25" t="s">
        <v>40</v>
      </c>
      <c r="D401" s="27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</row>
    <row r="402" spans="1:17" ht="31.5" x14ac:dyDescent="0.25">
      <c r="A402" s="23" t="s">
        <v>669</v>
      </c>
      <c r="B402" s="35" t="s">
        <v>44</v>
      </c>
      <c r="C402" s="25" t="s">
        <v>40</v>
      </c>
      <c r="D402" s="27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</row>
    <row r="403" spans="1:17" ht="31.5" x14ac:dyDescent="0.25">
      <c r="A403" s="23" t="s">
        <v>670</v>
      </c>
      <c r="B403" s="35" t="s">
        <v>46</v>
      </c>
      <c r="C403" s="25" t="s">
        <v>40</v>
      </c>
      <c r="D403" s="27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</row>
    <row r="404" spans="1:17" ht="31.5" x14ac:dyDescent="0.25">
      <c r="A404" s="23" t="s">
        <v>671</v>
      </c>
      <c r="B404" s="35" t="s">
        <v>48</v>
      </c>
      <c r="C404" s="25" t="s">
        <v>40</v>
      </c>
      <c r="D404" s="27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</row>
    <row r="405" spans="1:17" x14ac:dyDescent="0.25">
      <c r="A405" s="23" t="s">
        <v>47</v>
      </c>
      <c r="B405" s="33" t="s">
        <v>672</v>
      </c>
      <c r="C405" s="25" t="s">
        <v>40</v>
      </c>
      <c r="D405" s="27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</row>
    <row r="406" spans="1:17" x14ac:dyDescent="0.25">
      <c r="A406" s="23" t="s">
        <v>49</v>
      </c>
      <c r="B406" s="34" t="s">
        <v>673</v>
      </c>
      <c r="C406" s="25" t="s">
        <v>40</v>
      </c>
      <c r="D406" s="27">
        <v>2.6052</v>
      </c>
      <c r="E406" s="51">
        <v>10.52599</v>
      </c>
      <c r="F406" s="51">
        <v>23.50536</v>
      </c>
      <c r="G406" s="51">
        <f>G407</f>
        <v>23.713909999999998</v>
      </c>
      <c r="H406" s="51">
        <v>69.654399999999995</v>
      </c>
      <c r="I406" s="51">
        <v>69.654399999999995</v>
      </c>
      <c r="J406" s="51">
        <v>2.6525141357445126</v>
      </c>
      <c r="K406" s="51">
        <v>92.794399999999996</v>
      </c>
      <c r="L406" s="51">
        <v>0</v>
      </c>
      <c r="M406" s="51">
        <v>92.794399999999996</v>
      </c>
      <c r="N406" s="51">
        <v>0</v>
      </c>
      <c r="O406" s="51">
        <v>92.794399999999996</v>
      </c>
      <c r="P406" s="51">
        <f t="shared" ref="P406:P407" si="44">H406+J406+L406+N406+D406+E406+F406</f>
        <v>108.94346413574451</v>
      </c>
      <c r="Q406" s="51">
        <f t="shared" ref="Q406:Q407" si="45">I406+K406+M406+O406+F406+E406+D406</f>
        <v>384.67415</v>
      </c>
    </row>
    <row r="407" spans="1:17" x14ac:dyDescent="0.25">
      <c r="A407" s="23" t="s">
        <v>674</v>
      </c>
      <c r="B407" s="33" t="s">
        <v>675</v>
      </c>
      <c r="C407" s="25" t="s">
        <v>40</v>
      </c>
      <c r="D407" s="27">
        <v>2.6052</v>
      </c>
      <c r="E407" s="51">
        <v>10.52599</v>
      </c>
      <c r="F407" s="51">
        <v>23.50536</v>
      </c>
      <c r="G407" s="51">
        <f>G413</f>
        <v>23.713909999999998</v>
      </c>
      <c r="H407" s="51">
        <f>H406</f>
        <v>69.654399999999995</v>
      </c>
      <c r="I407" s="51">
        <f>I406</f>
        <v>69.654399999999995</v>
      </c>
      <c r="J407" s="51">
        <v>2.6525141357445126</v>
      </c>
      <c r="K407" s="51">
        <v>92.794399999999996</v>
      </c>
      <c r="L407" s="51">
        <v>0</v>
      </c>
      <c r="M407" s="51">
        <v>92.794399999999996</v>
      </c>
      <c r="N407" s="51">
        <v>0</v>
      </c>
      <c r="O407" s="51">
        <v>92.794399999999996</v>
      </c>
      <c r="P407" s="51">
        <f t="shared" si="44"/>
        <v>108.94346413574451</v>
      </c>
      <c r="Q407" s="51">
        <f t="shared" si="45"/>
        <v>384.67415</v>
      </c>
    </row>
    <row r="408" spans="1:17" x14ac:dyDescent="0.25">
      <c r="A408" s="23" t="s">
        <v>676</v>
      </c>
      <c r="B408" s="35" t="s">
        <v>677</v>
      </c>
      <c r="C408" s="25" t="s">
        <v>40</v>
      </c>
      <c r="D408" s="27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</row>
    <row r="409" spans="1:17" ht="31.5" x14ac:dyDescent="0.25">
      <c r="A409" s="23" t="s">
        <v>678</v>
      </c>
      <c r="B409" s="35" t="s">
        <v>44</v>
      </c>
      <c r="C409" s="25" t="s">
        <v>40</v>
      </c>
      <c r="D409" s="27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</row>
    <row r="410" spans="1:17" ht="31.5" x14ac:dyDescent="0.25">
      <c r="A410" s="23" t="s">
        <v>679</v>
      </c>
      <c r="B410" s="35" t="s">
        <v>46</v>
      </c>
      <c r="C410" s="25" t="s">
        <v>40</v>
      </c>
      <c r="D410" s="27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</row>
    <row r="411" spans="1:17" ht="31.5" x14ac:dyDescent="0.25">
      <c r="A411" s="23" t="s">
        <v>680</v>
      </c>
      <c r="B411" s="35" t="s">
        <v>48</v>
      </c>
      <c r="C411" s="25" t="s">
        <v>40</v>
      </c>
      <c r="D411" s="27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</row>
    <row r="412" spans="1:17" x14ac:dyDescent="0.25">
      <c r="A412" s="23" t="s">
        <v>681</v>
      </c>
      <c r="B412" s="35" t="s">
        <v>451</v>
      </c>
      <c r="C412" s="25" t="s">
        <v>40</v>
      </c>
      <c r="D412" s="27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</row>
    <row r="413" spans="1:17" x14ac:dyDescent="0.25">
      <c r="A413" s="23" t="s">
        <v>682</v>
      </c>
      <c r="B413" s="35" t="s">
        <v>454</v>
      </c>
      <c r="C413" s="25" t="s">
        <v>40</v>
      </c>
      <c r="D413" s="27">
        <v>2.6052</v>
      </c>
      <c r="E413" s="51">
        <f>E407</f>
        <v>10.52599</v>
      </c>
      <c r="F413" s="51">
        <v>23.50536</v>
      </c>
      <c r="G413" s="51">
        <v>23.713909999999998</v>
      </c>
      <c r="H413" s="51">
        <f>H407</f>
        <v>69.654399999999995</v>
      </c>
      <c r="I413" s="51">
        <f>I407</f>
        <v>69.654399999999995</v>
      </c>
      <c r="J413" s="51">
        <v>2.6525141357445126</v>
      </c>
      <c r="K413" s="51">
        <v>92.794399999999996</v>
      </c>
      <c r="L413" s="51">
        <v>0</v>
      </c>
      <c r="M413" s="51">
        <v>92.794399999999996</v>
      </c>
      <c r="N413" s="51">
        <v>0</v>
      </c>
      <c r="O413" s="51">
        <v>92.794399999999996</v>
      </c>
      <c r="P413" s="51">
        <f t="shared" ref="P413" si="46">H413+J413+L413+N413+D413+E413+F413</f>
        <v>108.94346413574451</v>
      </c>
      <c r="Q413" s="51">
        <f t="shared" ref="Q413" si="47">I413+K413+M413+O413+F413+E413+D413</f>
        <v>384.67415</v>
      </c>
    </row>
    <row r="414" spans="1:17" x14ac:dyDescent="0.25">
      <c r="A414" s="23" t="s">
        <v>683</v>
      </c>
      <c r="B414" s="35" t="s">
        <v>457</v>
      </c>
      <c r="C414" s="25" t="s">
        <v>40</v>
      </c>
      <c r="D414" s="27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</row>
    <row r="415" spans="1:17" x14ac:dyDescent="0.25">
      <c r="A415" s="23" t="s">
        <v>684</v>
      </c>
      <c r="B415" s="35" t="s">
        <v>463</v>
      </c>
      <c r="C415" s="25" t="s">
        <v>40</v>
      </c>
      <c r="D415" s="27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</row>
    <row r="416" spans="1:17" x14ac:dyDescent="0.25">
      <c r="A416" s="23" t="s">
        <v>685</v>
      </c>
      <c r="B416" s="35" t="s">
        <v>466</v>
      </c>
      <c r="C416" s="25" t="s">
        <v>40</v>
      </c>
      <c r="D416" s="27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</row>
    <row r="417" spans="1:17" ht="31.5" x14ac:dyDescent="0.25">
      <c r="A417" s="23" t="s">
        <v>686</v>
      </c>
      <c r="B417" s="35" t="s">
        <v>469</v>
      </c>
      <c r="C417" s="25" t="s">
        <v>40</v>
      </c>
      <c r="D417" s="27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</row>
    <row r="418" spans="1:17" x14ac:dyDescent="0.25">
      <c r="A418" s="23" t="s">
        <v>687</v>
      </c>
      <c r="B418" s="36" t="s">
        <v>66</v>
      </c>
      <c r="C418" s="25" t="s">
        <v>40</v>
      </c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</row>
    <row r="419" spans="1:17" x14ac:dyDescent="0.25">
      <c r="A419" s="23" t="s">
        <v>688</v>
      </c>
      <c r="B419" s="59" t="s">
        <v>68</v>
      </c>
      <c r="C419" s="25" t="s">
        <v>40</v>
      </c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</row>
    <row r="420" spans="1:17" x14ac:dyDescent="0.25">
      <c r="A420" s="23" t="s">
        <v>689</v>
      </c>
      <c r="B420" s="33" t="s">
        <v>690</v>
      </c>
      <c r="C420" s="25" t="s">
        <v>40</v>
      </c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</row>
    <row r="421" spans="1:17" x14ac:dyDescent="0.25">
      <c r="A421" s="23" t="s">
        <v>691</v>
      </c>
      <c r="B421" s="33" t="s">
        <v>692</v>
      </c>
      <c r="C421" s="25" t="s">
        <v>40</v>
      </c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</row>
    <row r="422" spans="1:17" x14ac:dyDescent="0.25">
      <c r="A422" s="23" t="s">
        <v>693</v>
      </c>
      <c r="B422" s="35" t="s">
        <v>677</v>
      </c>
      <c r="C422" s="25" t="s">
        <v>40</v>
      </c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</row>
    <row r="423" spans="1:17" ht="31.5" x14ac:dyDescent="0.25">
      <c r="A423" s="23" t="s">
        <v>694</v>
      </c>
      <c r="B423" s="35" t="s">
        <v>44</v>
      </c>
      <c r="C423" s="25" t="s">
        <v>40</v>
      </c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</row>
    <row r="424" spans="1:17" ht="31.5" x14ac:dyDescent="0.25">
      <c r="A424" s="23" t="s">
        <v>695</v>
      </c>
      <c r="B424" s="35" t="s">
        <v>46</v>
      </c>
      <c r="C424" s="25" t="s">
        <v>40</v>
      </c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</row>
    <row r="425" spans="1:17" ht="31.5" x14ac:dyDescent="0.25">
      <c r="A425" s="23" t="s">
        <v>696</v>
      </c>
      <c r="B425" s="35" t="s">
        <v>48</v>
      </c>
      <c r="C425" s="25" t="s">
        <v>40</v>
      </c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</row>
    <row r="426" spans="1:17" x14ac:dyDescent="0.25">
      <c r="A426" s="23" t="s">
        <v>697</v>
      </c>
      <c r="B426" s="35" t="s">
        <v>451</v>
      </c>
      <c r="C426" s="25" t="s">
        <v>40</v>
      </c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</row>
    <row r="427" spans="1:17" x14ac:dyDescent="0.25">
      <c r="A427" s="23" t="s">
        <v>698</v>
      </c>
      <c r="B427" s="35" t="s">
        <v>454</v>
      </c>
      <c r="C427" s="25" t="s">
        <v>40</v>
      </c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</row>
    <row r="428" spans="1:17" x14ac:dyDescent="0.25">
      <c r="A428" s="23" t="s">
        <v>699</v>
      </c>
      <c r="B428" s="35" t="s">
        <v>457</v>
      </c>
      <c r="C428" s="25" t="s">
        <v>40</v>
      </c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</row>
    <row r="429" spans="1:17" x14ac:dyDescent="0.25">
      <c r="A429" s="23" t="s">
        <v>700</v>
      </c>
      <c r="B429" s="35" t="s">
        <v>463</v>
      </c>
      <c r="C429" s="25" t="s">
        <v>40</v>
      </c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</row>
    <row r="430" spans="1:17" x14ac:dyDescent="0.25">
      <c r="A430" s="23" t="s">
        <v>701</v>
      </c>
      <c r="B430" s="35" t="s">
        <v>466</v>
      </c>
      <c r="C430" s="25" t="s">
        <v>40</v>
      </c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</row>
    <row r="431" spans="1:17" ht="31.5" x14ac:dyDescent="0.25">
      <c r="A431" s="23" t="s">
        <v>702</v>
      </c>
      <c r="B431" s="35" t="s">
        <v>469</v>
      </c>
      <c r="C431" s="25" t="s">
        <v>40</v>
      </c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</row>
    <row r="432" spans="1:17" x14ac:dyDescent="0.25">
      <c r="A432" s="23" t="s">
        <v>703</v>
      </c>
      <c r="B432" s="59" t="s">
        <v>66</v>
      </c>
      <c r="C432" s="25" t="s">
        <v>40</v>
      </c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</row>
    <row r="433" spans="1:17" x14ac:dyDescent="0.25">
      <c r="A433" s="23" t="s">
        <v>704</v>
      </c>
      <c r="B433" s="59" t="s">
        <v>68</v>
      </c>
      <c r="C433" s="25" t="s">
        <v>40</v>
      </c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</row>
    <row r="434" spans="1:17" x14ac:dyDescent="0.25">
      <c r="A434" s="23" t="s">
        <v>51</v>
      </c>
      <c r="B434" s="34" t="s">
        <v>705</v>
      </c>
      <c r="C434" s="25" t="s">
        <v>40</v>
      </c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</row>
    <row r="435" spans="1:17" x14ac:dyDescent="0.25">
      <c r="A435" s="23" t="s">
        <v>55</v>
      </c>
      <c r="B435" s="34" t="s">
        <v>706</v>
      </c>
      <c r="C435" s="25" t="s">
        <v>40</v>
      </c>
      <c r="D435" s="51"/>
      <c r="E435" s="51"/>
      <c r="F435" s="51"/>
      <c r="G435" s="51"/>
      <c r="H435" s="51">
        <v>53.14</v>
      </c>
      <c r="I435" s="51">
        <v>53.14</v>
      </c>
      <c r="J435" s="51"/>
      <c r="K435" s="51">
        <f>K438</f>
        <v>30</v>
      </c>
      <c r="L435" s="51"/>
      <c r="M435" s="51">
        <v>30</v>
      </c>
      <c r="N435" s="51"/>
      <c r="O435" s="51">
        <v>30</v>
      </c>
      <c r="P435" s="51">
        <f t="shared" ref="P435" si="48">H435+J435+L435+N435+D435+E435+F435</f>
        <v>53.14</v>
      </c>
      <c r="Q435" s="51">
        <f t="shared" ref="Q435" si="49">I435+K435+M435+O435+F435+E435+D435</f>
        <v>143.13999999999999</v>
      </c>
    </row>
    <row r="436" spans="1:17" x14ac:dyDescent="0.25">
      <c r="A436" s="23" t="s">
        <v>707</v>
      </c>
      <c r="B436" s="60" t="s">
        <v>708</v>
      </c>
      <c r="C436" s="25" t="s">
        <v>40</v>
      </c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</row>
    <row r="437" spans="1:17" x14ac:dyDescent="0.25">
      <c r="A437" s="23" t="s">
        <v>709</v>
      </c>
      <c r="B437" s="60" t="s">
        <v>710</v>
      </c>
      <c r="C437" s="25" t="s">
        <v>40</v>
      </c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</row>
    <row r="438" spans="1:17" ht="18" customHeight="1" x14ac:dyDescent="0.25">
      <c r="A438" s="23" t="s">
        <v>711</v>
      </c>
      <c r="B438" s="60" t="s">
        <v>712</v>
      </c>
      <c r="C438" s="25" t="s">
        <v>40</v>
      </c>
      <c r="D438" s="51"/>
      <c r="E438" s="51"/>
      <c r="F438" s="51"/>
      <c r="G438" s="51"/>
      <c r="H438" s="61"/>
      <c r="I438" s="61"/>
      <c r="J438" s="51"/>
      <c r="K438" s="51">
        <v>30</v>
      </c>
      <c r="L438" s="51"/>
      <c r="M438" s="51">
        <v>30</v>
      </c>
      <c r="N438" s="51"/>
      <c r="O438" s="51">
        <v>30</v>
      </c>
      <c r="P438" s="51">
        <f t="shared" ref="P438:P439" si="50">H438+J438+L438+N438+D438+E438+F438</f>
        <v>0</v>
      </c>
      <c r="Q438" s="51">
        <f t="shared" ref="Q438:Q439" si="51">I438+K438+M438+O438+F438+E438+D438</f>
        <v>90</v>
      </c>
    </row>
    <row r="439" spans="1:17" x14ac:dyDescent="0.25">
      <c r="A439" s="23" t="s">
        <v>713</v>
      </c>
      <c r="B439" s="60" t="s">
        <v>714</v>
      </c>
      <c r="C439" s="25" t="s">
        <v>40</v>
      </c>
      <c r="D439" s="51"/>
      <c r="E439" s="51"/>
      <c r="F439" s="51"/>
      <c r="G439" s="51"/>
      <c r="H439" s="51">
        <v>53.14</v>
      </c>
      <c r="I439" s="51">
        <v>53.14</v>
      </c>
      <c r="J439" s="51"/>
      <c r="K439" s="51"/>
      <c r="L439" s="51"/>
      <c r="M439" s="51"/>
      <c r="N439" s="51"/>
      <c r="O439" s="51"/>
      <c r="P439" s="51">
        <f t="shared" si="50"/>
        <v>53.14</v>
      </c>
      <c r="Q439" s="51">
        <f t="shared" si="51"/>
        <v>53.14</v>
      </c>
    </row>
    <row r="440" spans="1:17" x14ac:dyDescent="0.25">
      <c r="A440" s="23" t="s">
        <v>71</v>
      </c>
      <c r="B440" s="58" t="s">
        <v>715</v>
      </c>
      <c r="C440" s="25" t="s">
        <v>40</v>
      </c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</row>
    <row r="441" spans="1:17" x14ac:dyDescent="0.25">
      <c r="A441" s="23" t="s">
        <v>73</v>
      </c>
      <c r="B441" s="34" t="s">
        <v>716</v>
      </c>
      <c r="C441" s="25" t="s">
        <v>40</v>
      </c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</row>
    <row r="442" spans="1:17" x14ac:dyDescent="0.25">
      <c r="A442" s="23" t="s">
        <v>77</v>
      </c>
      <c r="B442" s="34" t="s">
        <v>717</v>
      </c>
      <c r="C442" s="25" t="s">
        <v>40</v>
      </c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</row>
    <row r="443" spans="1:17" x14ac:dyDescent="0.25">
      <c r="A443" s="23" t="s">
        <v>78</v>
      </c>
      <c r="B443" s="34" t="s">
        <v>718</v>
      </c>
      <c r="C443" s="25" t="s">
        <v>40</v>
      </c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</row>
    <row r="444" spans="1:17" x14ac:dyDescent="0.25">
      <c r="A444" s="23" t="s">
        <v>79</v>
      </c>
      <c r="B444" s="34" t="s">
        <v>719</v>
      </c>
      <c r="C444" s="25" t="s">
        <v>40</v>
      </c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</row>
    <row r="445" spans="1:17" x14ac:dyDescent="0.25">
      <c r="A445" s="23" t="s">
        <v>80</v>
      </c>
      <c r="B445" s="34" t="s">
        <v>720</v>
      </c>
      <c r="C445" s="25" t="s">
        <v>40</v>
      </c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</row>
    <row r="446" spans="1:17" x14ac:dyDescent="0.25">
      <c r="A446" s="23" t="s">
        <v>130</v>
      </c>
      <c r="B446" s="33" t="s">
        <v>351</v>
      </c>
      <c r="C446" s="25" t="s">
        <v>40</v>
      </c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</row>
    <row r="447" spans="1:17" ht="31.5" x14ac:dyDescent="0.25">
      <c r="A447" s="23" t="s">
        <v>721</v>
      </c>
      <c r="B447" s="35" t="s">
        <v>722</v>
      </c>
      <c r="C447" s="25" t="s">
        <v>40</v>
      </c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</row>
    <row r="448" spans="1:17" x14ac:dyDescent="0.25">
      <c r="A448" s="23" t="s">
        <v>132</v>
      </c>
      <c r="B448" s="33" t="s">
        <v>353</v>
      </c>
      <c r="C448" s="25" t="s">
        <v>40</v>
      </c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</row>
    <row r="449" spans="1:17" ht="31.5" x14ac:dyDescent="0.25">
      <c r="A449" s="23" t="s">
        <v>723</v>
      </c>
      <c r="B449" s="35" t="s">
        <v>724</v>
      </c>
      <c r="C449" s="25" t="s">
        <v>40</v>
      </c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</row>
    <row r="450" spans="1:17" x14ac:dyDescent="0.25">
      <c r="A450" s="23" t="s">
        <v>81</v>
      </c>
      <c r="B450" s="34" t="s">
        <v>725</v>
      </c>
      <c r="C450" s="25" t="s">
        <v>40</v>
      </c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</row>
    <row r="451" spans="1:17" x14ac:dyDescent="0.25">
      <c r="A451" s="23" t="s">
        <v>82</v>
      </c>
      <c r="B451" s="34" t="s">
        <v>726</v>
      </c>
      <c r="C451" s="25" t="s">
        <v>40</v>
      </c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</row>
    <row r="452" spans="1:17" x14ac:dyDescent="0.25">
      <c r="A452" s="23" t="s">
        <v>151</v>
      </c>
      <c r="B452" s="24" t="s">
        <v>143</v>
      </c>
      <c r="C452" s="62" t="s">
        <v>54</v>
      </c>
      <c r="D452" s="48" t="s">
        <v>144</v>
      </c>
      <c r="E452" s="48" t="s">
        <v>144</v>
      </c>
      <c r="F452" s="48" t="s">
        <v>144</v>
      </c>
      <c r="G452" s="48" t="s">
        <v>144</v>
      </c>
      <c r="H452" s="48" t="s">
        <v>144</v>
      </c>
      <c r="I452" s="48" t="s">
        <v>144</v>
      </c>
      <c r="J452" s="48" t="s">
        <v>144</v>
      </c>
      <c r="K452" s="48" t="s">
        <v>144</v>
      </c>
      <c r="L452" s="48" t="s">
        <v>144</v>
      </c>
      <c r="M452" s="48" t="s">
        <v>144</v>
      </c>
      <c r="N452" s="48" t="s">
        <v>144</v>
      </c>
      <c r="O452" s="48" t="s">
        <v>144</v>
      </c>
      <c r="P452" s="48" t="s">
        <v>144</v>
      </c>
      <c r="Q452" s="48" t="s">
        <v>144</v>
      </c>
    </row>
    <row r="453" spans="1:17" ht="51.75" customHeight="1" x14ac:dyDescent="0.25">
      <c r="A453" s="63" t="s">
        <v>727</v>
      </c>
      <c r="B453" s="34" t="s">
        <v>728</v>
      </c>
      <c r="C453" s="25" t="s">
        <v>40</v>
      </c>
      <c r="D453" s="27">
        <f t="shared" ref="D453:O453" si="52">D456</f>
        <v>21.874953115</v>
      </c>
      <c r="E453" s="27">
        <f t="shared" si="52"/>
        <v>23.4054424933333</v>
      </c>
      <c r="F453" s="27">
        <f t="shared" si="52"/>
        <v>8.96556</v>
      </c>
      <c r="G453" s="27">
        <f t="shared" si="52"/>
        <v>28.66413</v>
      </c>
      <c r="H453" s="27">
        <f t="shared" si="52"/>
        <v>26.16667</v>
      </c>
      <c r="I453" s="27">
        <f>I456</f>
        <v>26.16667</v>
      </c>
      <c r="J453" s="27">
        <f t="shared" si="52"/>
        <v>0</v>
      </c>
      <c r="K453" s="27">
        <f t="shared" si="52"/>
        <v>51.815480629356699</v>
      </c>
      <c r="L453" s="27">
        <f t="shared" si="52"/>
        <v>0</v>
      </c>
      <c r="M453" s="27">
        <f t="shared" si="52"/>
        <v>51.815480629356699</v>
      </c>
      <c r="N453" s="27">
        <f t="shared" si="52"/>
        <v>0</v>
      </c>
      <c r="O453" s="27">
        <f t="shared" si="52"/>
        <v>51.815480629356699</v>
      </c>
      <c r="P453" s="51">
        <f>H453+J453+L453+N453</f>
        <v>26.16667</v>
      </c>
      <c r="Q453" s="51">
        <f>I453+K453+M453+O453</f>
        <v>181.61311188807011</v>
      </c>
    </row>
    <row r="454" spans="1:17" x14ac:dyDescent="0.25">
      <c r="A454" s="63" t="s">
        <v>154</v>
      </c>
      <c r="B454" s="33" t="s">
        <v>729</v>
      </c>
      <c r="C454" s="25" t="s">
        <v>40</v>
      </c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</row>
    <row r="455" spans="1:17" ht="31.5" x14ac:dyDescent="0.25">
      <c r="A455" s="63" t="s">
        <v>730</v>
      </c>
      <c r="B455" s="35" t="s">
        <v>731</v>
      </c>
      <c r="C455" s="25" t="s">
        <v>40</v>
      </c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</row>
    <row r="456" spans="1:17" ht="94.5" x14ac:dyDescent="0.25">
      <c r="A456" s="63" t="s">
        <v>732</v>
      </c>
      <c r="B456" s="35" t="s">
        <v>733</v>
      </c>
      <c r="C456" s="25" t="s">
        <v>40</v>
      </c>
      <c r="D456" s="27">
        <v>21.874953115</v>
      </c>
      <c r="E456" s="27">
        <v>23.4054424933333</v>
      </c>
      <c r="F456" s="27">
        <v>8.96556</v>
      </c>
      <c r="G456" s="27">
        <v>28.66413</v>
      </c>
      <c r="H456" s="27">
        <v>26.16667</v>
      </c>
      <c r="I456" s="27">
        <f>H456</f>
        <v>26.16667</v>
      </c>
      <c r="J456" s="27">
        <v>0</v>
      </c>
      <c r="K456" s="27">
        <v>51.815480629356699</v>
      </c>
      <c r="L456" s="27">
        <v>0</v>
      </c>
      <c r="M456" s="27">
        <f>K456</f>
        <v>51.815480629356699</v>
      </c>
      <c r="N456" s="27">
        <v>0</v>
      </c>
      <c r="O456" s="27">
        <f>M456</f>
        <v>51.815480629356699</v>
      </c>
      <c r="P456" s="51">
        <f>H456+J456+L456+N456</f>
        <v>26.16667</v>
      </c>
      <c r="Q456" s="51">
        <f>I456+K456+M456+O456</f>
        <v>181.61311188807011</v>
      </c>
    </row>
    <row r="457" spans="1:17" x14ac:dyDescent="0.25">
      <c r="A457" s="63" t="s">
        <v>156</v>
      </c>
      <c r="B457" s="35" t="s">
        <v>734</v>
      </c>
      <c r="C457" s="25" t="s">
        <v>40</v>
      </c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</row>
    <row r="458" spans="1:17" x14ac:dyDescent="0.25">
      <c r="A458" s="63" t="s">
        <v>735</v>
      </c>
      <c r="B458" s="33" t="s">
        <v>736</v>
      </c>
      <c r="C458" s="25" t="s">
        <v>40</v>
      </c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</row>
    <row r="459" spans="1:17" ht="33" customHeight="1" x14ac:dyDescent="0.25">
      <c r="A459" s="63" t="s">
        <v>157</v>
      </c>
      <c r="B459" s="34" t="s">
        <v>737</v>
      </c>
      <c r="C459" s="62" t="s">
        <v>54</v>
      </c>
      <c r="D459" s="48" t="s">
        <v>144</v>
      </c>
      <c r="E459" s="48" t="s">
        <v>144</v>
      </c>
      <c r="F459" s="48" t="s">
        <v>144</v>
      </c>
      <c r="G459" s="48" t="s">
        <v>144</v>
      </c>
      <c r="H459" s="48" t="s">
        <v>144</v>
      </c>
      <c r="I459" s="48" t="s">
        <v>144</v>
      </c>
      <c r="J459" s="48" t="s">
        <v>144</v>
      </c>
      <c r="K459" s="48" t="s">
        <v>144</v>
      </c>
      <c r="L459" s="48" t="s">
        <v>144</v>
      </c>
      <c r="M459" s="48" t="s">
        <v>144</v>
      </c>
      <c r="N459" s="48" t="s">
        <v>144</v>
      </c>
      <c r="O459" s="48" t="s">
        <v>144</v>
      </c>
      <c r="P459" s="48" t="s">
        <v>144</v>
      </c>
      <c r="Q459" s="48" t="s">
        <v>144</v>
      </c>
    </row>
    <row r="460" spans="1:17" x14ac:dyDescent="0.25">
      <c r="A460" s="63" t="s">
        <v>738</v>
      </c>
      <c r="B460" s="33" t="s">
        <v>739</v>
      </c>
      <c r="C460" s="25" t="s">
        <v>40</v>
      </c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</row>
    <row r="461" spans="1:17" x14ac:dyDescent="0.25">
      <c r="A461" s="63" t="s">
        <v>740</v>
      </c>
      <c r="B461" s="33" t="s">
        <v>741</v>
      </c>
      <c r="C461" s="25" t="s">
        <v>40</v>
      </c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</row>
    <row r="462" spans="1:17" x14ac:dyDescent="0.25">
      <c r="A462" s="63" t="s">
        <v>742</v>
      </c>
      <c r="B462" s="33" t="s">
        <v>743</v>
      </c>
      <c r="C462" s="25" t="s">
        <v>40</v>
      </c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</row>
    <row r="463" spans="1:17" ht="47.25" x14ac:dyDescent="0.25">
      <c r="A463" s="63" t="s">
        <v>158</v>
      </c>
      <c r="B463" s="34" t="s">
        <v>744</v>
      </c>
      <c r="C463" s="25" t="s">
        <v>40</v>
      </c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</row>
  </sheetData>
  <autoFilter ref="A16:Q463" xr:uid="{00000000-0009-0000-0000-000003000000}"/>
  <mergeCells count="43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P377:Q377"/>
    <mergeCell ref="K204:K206"/>
    <mergeCell ref="L204:L206"/>
    <mergeCell ref="M204:M206"/>
    <mergeCell ref="N204:N206"/>
    <mergeCell ref="O204:O206"/>
    <mergeCell ref="A325:Q325"/>
    <mergeCell ref="P14:Q14"/>
    <mergeCell ref="A17:Q17"/>
    <mergeCell ref="A172:Q172"/>
    <mergeCell ref="D204:D206"/>
    <mergeCell ref="E204:E206"/>
    <mergeCell ref="F204:F206"/>
    <mergeCell ref="G204:G206"/>
    <mergeCell ref="H204:H206"/>
    <mergeCell ref="I204:I206"/>
    <mergeCell ref="J204:J206"/>
    <mergeCell ref="A10:Q10"/>
    <mergeCell ref="A13:Q13"/>
    <mergeCell ref="A14:A15"/>
    <mergeCell ref="B14:B15"/>
    <mergeCell ref="C14:C15"/>
    <mergeCell ref="F14:G14"/>
    <mergeCell ref="H14:I14"/>
    <mergeCell ref="J14:K14"/>
    <mergeCell ref="L14:M14"/>
    <mergeCell ref="N14:O14"/>
    <mergeCell ref="A1:Q2"/>
    <mergeCell ref="A4:Q4"/>
    <mergeCell ref="A5:Q5"/>
    <mergeCell ref="A6:Q6"/>
    <mergeCell ref="A7:Q7"/>
    <mergeCell ref="A9:Q9"/>
  </mergeCells>
  <pageMargins left="0.31496062992125984" right="0.31496062992125984" top="0.35433070866141736" bottom="0.35433070866141736" header="0.31496062992125984" footer="0.31496062992125984"/>
  <pageSetup paperSize="8" scale="43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19</vt:lpstr>
      <vt:lpstr>'Ф 19'!Заголовки_для_печати</vt:lpstr>
      <vt:lpstr>'Ф 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2025-07-03T05:41:06Z</dcterms:created>
  <dcterms:modified xsi:type="dcterms:W3CDTF">2025-07-03T05:41:17Z</dcterms:modified>
</cp:coreProperties>
</file>