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orozovaEA\Documents\"/>
    </mc:Choice>
  </mc:AlternateContent>
  <xr:revisionPtr revIDLastSave="0" documentId="8_{75B08477-EBD9-482B-90CD-8ABA482B3EE6}" xr6:coauthVersionLast="47" xr6:coauthVersionMax="47" xr10:uidLastSave="{00000000-0000-0000-0000-000000000000}"/>
  <bookViews>
    <workbookView xWindow="-120" yWindow="-120" windowWidth="29040" windowHeight="15840" xr2:uid="{ACD3BBBB-A287-430F-BEC8-D21E55DC6046}"/>
  </bookViews>
  <sheets>
    <sheet name="прил1" sheetId="1" r:id="rId1"/>
  </sheets>
  <externalReferences>
    <externalReference r:id="rId2"/>
  </externalReferences>
  <definedNames>
    <definedName name="два">#REF!</definedName>
    <definedName name="лет">#REF!</definedName>
    <definedName name="ма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1" l="1"/>
  <c r="K52" i="1" s="1"/>
  <c r="H51" i="1"/>
  <c r="K51" i="1" s="1"/>
  <c r="E50" i="1"/>
  <c r="H50" i="1" s="1"/>
  <c r="K50" i="1" s="1"/>
  <c r="K49" i="1"/>
  <c r="H49" i="1"/>
  <c r="C49" i="1"/>
  <c r="K47" i="1"/>
  <c r="H47" i="1"/>
  <c r="C47" i="1"/>
  <c r="K43" i="1"/>
  <c r="H43" i="1"/>
  <c r="E43" i="1"/>
  <c r="C43" i="1" s="1"/>
  <c r="C38" i="1" s="1"/>
  <c r="K42" i="1"/>
  <c r="H42" i="1"/>
  <c r="C42" i="1"/>
  <c r="K41" i="1"/>
  <c r="H41" i="1"/>
  <c r="C41" i="1"/>
  <c r="K38" i="1"/>
  <c r="J38" i="1"/>
  <c r="I38" i="1"/>
  <c r="H38" i="1"/>
  <c r="G38" i="1"/>
  <c r="F38" i="1"/>
  <c r="E38" i="1"/>
  <c r="D38" i="1"/>
  <c r="J35" i="1"/>
  <c r="K35" i="1" s="1"/>
  <c r="K34" i="1" s="1"/>
  <c r="G35" i="1"/>
  <c r="F35" i="1"/>
  <c r="H35" i="1" s="1"/>
  <c r="H34" i="1" s="1"/>
  <c r="C35" i="1"/>
  <c r="J34" i="1"/>
  <c r="I34" i="1"/>
  <c r="G34" i="1"/>
  <c r="F34" i="1"/>
  <c r="E34" i="1"/>
  <c r="D34" i="1"/>
  <c r="C34" i="1"/>
  <c r="K33" i="1"/>
  <c r="H33" i="1"/>
  <c r="C33" i="1"/>
  <c r="J28" i="1"/>
  <c r="K28" i="1" s="1"/>
  <c r="H28" i="1"/>
  <c r="G28" i="1"/>
  <c r="C28" i="1"/>
  <c r="J27" i="1"/>
  <c r="K27" i="1" s="1"/>
  <c r="G27" i="1"/>
  <c r="H27" i="1" s="1"/>
  <c r="C27" i="1"/>
  <c r="K23" i="1"/>
  <c r="J23" i="1"/>
  <c r="H23" i="1"/>
  <c r="G23" i="1"/>
  <c r="C23" i="1"/>
  <c r="J22" i="1"/>
  <c r="K22" i="1" s="1"/>
  <c r="K18" i="1" s="1"/>
  <c r="K17" i="1" s="1"/>
  <c r="G22" i="1"/>
  <c r="H22" i="1" s="1"/>
  <c r="H18" i="1" s="1"/>
  <c r="H17" i="1" s="1"/>
  <c r="C22" i="1"/>
  <c r="E18" i="1"/>
  <c r="E17" i="1" s="1"/>
  <c r="D16" i="1"/>
  <c r="G16" i="1" s="1"/>
  <c r="H16" i="1" s="1"/>
  <c r="J15" i="1"/>
  <c r="J16" i="1" s="1"/>
  <c r="K16" i="1" s="1"/>
  <c r="G15" i="1"/>
  <c r="H15" i="1" s="1"/>
  <c r="H14" i="1" s="1"/>
  <c r="C15" i="1"/>
  <c r="I14" i="1"/>
  <c r="F14" i="1"/>
  <c r="E14" i="1"/>
  <c r="E53" i="1" l="1"/>
  <c r="H53" i="1"/>
  <c r="J14" i="1"/>
  <c r="K15" i="1"/>
  <c r="K14" i="1" s="1"/>
  <c r="K53" i="1" s="1"/>
  <c r="C16" i="1"/>
  <c r="C14" i="1" s="1"/>
</calcChain>
</file>

<file path=xl/sharedStrings.xml><?xml version="1.0" encoding="utf-8"?>
<sst xmlns="http://schemas.openxmlformats.org/spreadsheetml/2006/main" count="133" uniqueCount="98">
  <si>
    <t>Приложение N 1</t>
  </si>
  <si>
    <t>к приказу ФАС России</t>
  </si>
  <si>
    <t>от 11.01.2018 N 26/18</t>
  </si>
  <si>
    <t>Расчет</t>
  </si>
  <si>
    <t>размера расходов, связанных с осуществлением</t>
  </si>
  <si>
    <t>"Приложение N 1</t>
  </si>
  <si>
    <t>технологического присоединения энергопринимающих устройств</t>
  </si>
  <si>
    <t>к Методическим указаниям</t>
  </si>
  <si>
    <t>максимальной мощностью, не превышающей 15 кВт</t>
  </si>
  <si>
    <t>включительно, не включаемых в состав платы</t>
  </si>
  <si>
    <t>за технологическое присоединение</t>
  </si>
  <si>
    <t>(без НДС)</t>
  </si>
  <si>
    <t>N п/п</t>
  </si>
  <si>
    <t>Показатели</t>
  </si>
  <si>
    <t>Фактические данные за предыдущий период регулирования</t>
  </si>
  <si>
    <t>Расчетные (фактические) данные за предыдущий период регулирования</t>
  </si>
  <si>
    <t>Плановые показатели на следующий период регулирования</t>
  </si>
  <si>
    <t>ставка платы (руб./кВт, руб./км, руб./шт.)</t>
  </si>
  <si>
    <t>мощность, длина линий, количество (кВт, км, шт.)</t>
  </si>
  <si>
    <t>расходы на строительство объекта (тыс. руб.)</t>
  </si>
  <si>
    <t>стандарт, тариф, ставка (руб./кВт, руб./км, руб./шт.)</t>
  </si>
  <si>
    <t>мощность, длина линий (кВт, км, шт.)</t>
  </si>
  <si>
    <t>1.</t>
  </si>
  <si>
    <t>Расходы на выполнение организационно-технических мероприятий, связанные с осуществлением технологического присоединения [пункт 1.1 + пункт 1.2]:</t>
  </si>
  <si>
    <t>1.1.</t>
  </si>
  <si>
    <t>подготовка и выдача сетевой организацией технических условий (ТУ) Заявителю, на уровне напряжения i и (или) диапазоне мощности j</t>
  </si>
  <si>
    <t>1.2.</t>
  </si>
  <si>
    <t>проверка сетевой организацией выполнения Заявителем ТУ, на уровне напряжения i и (или) диапазоне мощности j</t>
  </si>
  <si>
    <t>2.</t>
  </si>
  <si>
    <t>Расходы по мероприятиям "последней мили", связанные с осуществлением технологического присоединения</t>
  </si>
  <si>
    <t>x</t>
  </si>
  <si>
    <t>3.</t>
  </si>
  <si>
    <t>Строительство воздушных линий</t>
  </si>
  <si>
    <t>3.3</t>
  </si>
  <si>
    <t>Материал опоры (деревянные (j = 1), металлические (j = 2), железобетонные (j = 3)</t>
  </si>
  <si>
    <t>3.3.1</t>
  </si>
  <si>
    <t>Тип провода (изолированный провод (k = 1), неизолированный провод (k = 2)</t>
  </si>
  <si>
    <t>3.3.1.3.</t>
  </si>
  <si>
    <t>Материал провода (медный (l = 1), стальной (l = 2), сталеалюминиевый (l = 3), алюминиевый (l = 4)</t>
  </si>
  <si>
    <t>3.3.1.3.1</t>
  </si>
  <si>
    <t>Сечение провода (диапазон до 50 квадратных мм включительно (m = 1), от 50 до 100 квадратных мм включительно (m = 2), от 100 до 200 квадратных мм включительно (m = 3), от 200 до 500 квадратных мм включительно (m = 4), от 500 до 800 квадратных мм включительно (m = 5), свыше 800 квадратных мм (m = 6)</t>
  </si>
  <si>
    <t>3.3.1.3.2</t>
  </si>
  <si>
    <t xml:space="preserve">Сечение провода  от 50 до 100 квадратных мм включительно </t>
  </si>
  <si>
    <t>3.3.1.4</t>
  </si>
  <si>
    <t>Материал провода алюминиевый</t>
  </si>
  <si>
    <t xml:space="preserve">                                                                             </t>
  </si>
  <si>
    <t>3.3.1.4.1</t>
  </si>
  <si>
    <t>Сечение провода диапазон до 50 квадратных мм включительно</t>
  </si>
  <si>
    <t>3.3.1.4.3</t>
  </si>
  <si>
    <t>Сечение провода  от 100 до 200 квадратных мм включительно</t>
  </si>
  <si>
    <t>4.</t>
  </si>
  <si>
    <t>Строительство кабельных линий</t>
  </si>
  <si>
    <t>4.j</t>
  </si>
  <si>
    <t>Способ прокладки кабельных линий (в траншеях (j = 1), в блоках (j = 2), в каналах (j = 3), в туннелях и коллекторах (j = 4), в галереях и эстакадах (j = 5), горизонтальное наклонное бурение (j = 6)</t>
  </si>
  <si>
    <t>4.j.k</t>
  </si>
  <si>
    <t>Одножильные (k = 1) и многожильные (k = 2)</t>
  </si>
  <si>
    <t>4.j.k.l</t>
  </si>
  <si>
    <t>Кабели с резиновой и пластмассовой изоляцией (l = 1), бумажной изоляцией (l = 2)</t>
  </si>
  <si>
    <t>4.j.k.l.m</t>
  </si>
  <si>
    <t>5.</t>
  </si>
  <si>
    <t>Строительство пунктов секционирования</t>
  </si>
  <si>
    <t>5.1</t>
  </si>
  <si>
    <t>Реклоузеры (j = 1</t>
  </si>
  <si>
    <t>5.2</t>
  </si>
  <si>
    <t>распределительные пункты (РП) (j = 2)</t>
  </si>
  <si>
    <t>5.j.k</t>
  </si>
  <si>
    <t>Номинальный ток до 100 А включительно (k = 1), от 100 до 250 А включительно (k = 2), от 250 до 500 А включительно (k = 3), от 500 А до 1 000 А включительно (k = 4), свыше 1 000 А (k = 5)</t>
  </si>
  <si>
    <t>6.</t>
  </si>
  <si>
    <t>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</si>
  <si>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6.j</t>
  </si>
  <si>
    <t>Трансформаторные подстанции (ТП), за исключением распределительных трансформаторных подстанций (РТП)</t>
  </si>
  <si>
    <t>6.j.k</t>
  </si>
  <si>
    <t>Однотрансформаторные (k = 1), двухтрансформаторные и более (k = 2)</t>
  </si>
  <si>
    <t>6.j.k.l</t>
  </si>
  <si>
    <t>Трансформаторная мощность до 25 кВА включительно (l = 1), от 25 до 100 кВА включительно (l = 2), от 100 до 250 кВА включительно (l = 3), от 250 до 500 кВА (l = 4), от 500 до 900 кВА включительно (l = 5), свыше 1000 кВА l = 6)</t>
  </si>
  <si>
    <t>6.1.1.3</t>
  </si>
  <si>
    <t>Трансформаторная мощность от 100 до 250 кВА включительно (l = 3)</t>
  </si>
  <si>
    <t>6.1.1.4</t>
  </si>
  <si>
    <t>Трансформаторная мощность от 250 до 400 кВА включительно (l = 4)</t>
  </si>
  <si>
    <t>7.</t>
  </si>
  <si>
    <t>Строительство распределительных трансформаторных подстанций (РТП) с уровнем напряжения до 35 кВ</t>
  </si>
  <si>
    <t>7.j</t>
  </si>
  <si>
    <t>Распределительные трансформаторные подстанции (РТП)</t>
  </si>
  <si>
    <t>7.j.k</t>
  </si>
  <si>
    <t>7.j.k.l</t>
  </si>
  <si>
    <t>Трансформаторная мощность до 25 кВА включительно (l = 1), от 25 до 100 кВА включительно (l = 2), от 100 до 250 кВА включительно (l = 3), от 250 до 500 кВА (l = 4), от 500 до 900 кВА включительно (l = 5), свыше 1000 кВА (l = 6)</t>
  </si>
  <si>
    <t>8.</t>
  </si>
  <si>
    <t>Строительство центров питания, подстанций уровнем напряжения 35 кВ и выше (ПС)</t>
  </si>
  <si>
    <t>8.j</t>
  </si>
  <si>
    <t>ПС 35 кВ (j = 1), ПС 110 кВ и выше (j = 2)</t>
  </si>
  <si>
    <t>9.</t>
  </si>
  <si>
    <t>Суммарный размер платы за технологическое присоединение [п. 9.1 * п. 9.2 / 1000]:</t>
  </si>
  <si>
    <t>9.1.</t>
  </si>
  <si>
    <t>Размер платы за технологическое присоединение (руб. без НДС)</t>
  </si>
  <si>
    <t>9.2.</t>
  </si>
  <si>
    <t>Плановое количество договоров на осуществление технологическое присоединение к электрическим сетям (плановое количество членов объединений (организаций), указанных в п. 9 Методических указаний по определению размера платы за технологическое присоединение к электрическим сетям, утвержденных приказом ФАС России от 29.08.2017 N 1135/17 (зарегистрирован Минюстом России 19.10.2017 N 48609) (шт.)</t>
  </si>
  <si>
    <t>10.</t>
  </si>
  <si>
    <t>Размер расходов, связанных с осуществлением технологического присоединения к электрическим сетям, не включаемых в состав платы за технологическое присоединение (п. 1+ п. 2 - п.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</si>
</sst>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vertical="top" wrapText="1"/>
    </xf>
    <xf numFmtId="164" fontId="3" fillId="0" borderId="1" xfId="1" applyNumberFormat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vertical="top" wrapText="1"/>
    </xf>
    <xf numFmtId="164" fontId="3" fillId="0" borderId="1" xfId="1" applyNumberFormat="1" applyFont="1" applyBorder="1" applyAlignment="1">
      <alignment horizontal="right" vertical="top" wrapText="1"/>
    </xf>
    <xf numFmtId="49" fontId="3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0" fontId="2" fillId="0" borderId="1" xfId="1" applyFont="1" applyBorder="1"/>
  </cellXfs>
  <cellStyles count="2">
    <cellStyle name="Обычный" xfId="0" builtinId="0"/>
    <cellStyle name="Обычный 3 2 2" xfId="1" xr:uid="{0250DEBA-BA04-40D5-9AC8-CE31A173B1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ozovaEA/Desktop/&#1056;&#1072;&#1089;&#1095;&#1077;&#1090;%20&#1074;&#1099;&#1087;&#1072;&#1076;%20%202019%20&#1040;&#1069;&#1057;&#1050;%20&#1074;&#1072;&#1088;&#1080;&#1072;&#1085;&#1090;%20&#1073;&#1077;&#1079;%20&#1087;&#1086;&#1076;&#1088;&#1103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о"/>
      <sheetName val="Свод"/>
      <sheetName val="ставки 2019"/>
      <sheetName val="ставки прошлых периодов"/>
      <sheetName val="Физ_лица и юр лица"/>
      <sheetName val="Факт_3 года"/>
      <sheetName val="прил1"/>
      <sheetName val="прил3"/>
      <sheetName val="опись"/>
    </sheetNames>
    <sheetDataSet>
      <sheetData sheetId="0" refreshError="1"/>
      <sheetData sheetId="1" refreshError="1"/>
      <sheetData sheetId="2">
        <row r="284">
          <cell r="X284">
            <v>1542993.4886</v>
          </cell>
        </row>
      </sheetData>
      <sheetData sheetId="3">
        <row r="284">
          <cell r="V284">
            <v>7354246.9499999993</v>
          </cell>
        </row>
      </sheetData>
      <sheetData sheetId="4" refreshError="1"/>
      <sheetData sheetId="5">
        <row r="8">
          <cell r="G8">
            <v>3675.4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F326F-1CD5-4D42-AC01-1D39F20192A3}">
  <dimension ref="A1:L53"/>
  <sheetViews>
    <sheetView tabSelected="1" view="pageBreakPreview" zoomScale="80" zoomScaleNormal="90" zoomScaleSheetLayoutView="80" workbookViewId="0">
      <selection activeCell="I11" sqref="I11:K11"/>
    </sheetView>
  </sheetViews>
  <sheetFormatPr defaultRowHeight="15" x14ac:dyDescent="0.25"/>
  <cols>
    <col min="1" max="1" width="9.140625" style="1"/>
    <col min="2" max="2" width="80.42578125" style="1" customWidth="1"/>
    <col min="3" max="3" width="17.85546875" style="1" customWidth="1"/>
    <col min="4" max="4" width="14" style="1" customWidth="1"/>
    <col min="5" max="5" width="18.7109375" style="1" customWidth="1"/>
    <col min="6" max="6" width="15.85546875" style="1" customWidth="1"/>
    <col min="7" max="8" width="14" style="1" customWidth="1"/>
    <col min="9" max="9" width="16.28515625" style="1" customWidth="1"/>
    <col min="10" max="11" width="14" style="1" customWidth="1"/>
    <col min="12" max="16384" width="9.140625" style="1"/>
  </cols>
  <sheetData>
    <row r="1" spans="1:12" x14ac:dyDescent="0.25">
      <c r="K1" s="2" t="s">
        <v>0</v>
      </c>
    </row>
    <row r="2" spans="1:12" x14ac:dyDescent="0.25">
      <c r="K2" s="2" t="s">
        <v>1</v>
      </c>
    </row>
    <row r="3" spans="1:12" x14ac:dyDescent="0.25">
      <c r="K3" s="2" t="s">
        <v>2</v>
      </c>
    </row>
    <row r="4" spans="1:12" x14ac:dyDescent="0.25">
      <c r="C4" s="3" t="s">
        <v>3</v>
      </c>
      <c r="K4" s="2"/>
    </row>
    <row r="5" spans="1:12" x14ac:dyDescent="0.25">
      <c r="C5" s="3" t="s">
        <v>4</v>
      </c>
      <c r="K5" s="2" t="s">
        <v>5</v>
      </c>
    </row>
    <row r="6" spans="1:12" x14ac:dyDescent="0.25">
      <c r="C6" s="3" t="s">
        <v>6</v>
      </c>
      <c r="K6" s="2" t="s">
        <v>7</v>
      </c>
    </row>
    <row r="7" spans="1:12" x14ac:dyDescent="0.25">
      <c r="C7" s="3" t="s">
        <v>8</v>
      </c>
      <c r="L7" s="3"/>
    </row>
    <row r="8" spans="1:12" x14ac:dyDescent="0.25">
      <c r="C8" s="3" t="s">
        <v>9</v>
      </c>
    </row>
    <row r="9" spans="1:12" x14ac:dyDescent="0.25">
      <c r="C9" s="3" t="s">
        <v>10</v>
      </c>
    </row>
    <row r="10" spans="1:12" x14ac:dyDescent="0.25">
      <c r="C10" s="3"/>
      <c r="K10" s="2" t="s">
        <v>11</v>
      </c>
    </row>
    <row r="11" spans="1:12" x14ac:dyDescent="0.25">
      <c r="A11" s="4" t="s">
        <v>12</v>
      </c>
      <c r="B11" s="4" t="s">
        <v>13</v>
      </c>
      <c r="C11" s="4" t="s">
        <v>14</v>
      </c>
      <c r="D11" s="4"/>
      <c r="E11" s="4"/>
      <c r="F11" s="4" t="s">
        <v>15</v>
      </c>
      <c r="G11" s="4"/>
      <c r="H11" s="4"/>
      <c r="I11" s="4" t="s">
        <v>16</v>
      </c>
      <c r="J11" s="4"/>
      <c r="K11" s="4"/>
    </row>
    <row r="12" spans="1:12" ht="51" x14ac:dyDescent="0.25">
      <c r="A12" s="4"/>
      <c r="B12" s="4"/>
      <c r="C12" s="5" t="s">
        <v>17</v>
      </c>
      <c r="D12" s="5" t="s">
        <v>18</v>
      </c>
      <c r="E12" s="5" t="s">
        <v>19</v>
      </c>
      <c r="F12" s="5" t="s">
        <v>20</v>
      </c>
      <c r="G12" s="5" t="s">
        <v>18</v>
      </c>
      <c r="H12" s="5" t="s">
        <v>19</v>
      </c>
      <c r="I12" s="5" t="s">
        <v>20</v>
      </c>
      <c r="J12" s="5" t="s">
        <v>21</v>
      </c>
      <c r="K12" s="5" t="s">
        <v>19</v>
      </c>
    </row>
    <row r="13" spans="1:12" x14ac:dyDescent="0.25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  <c r="K13" s="5">
        <v>11</v>
      </c>
    </row>
    <row r="14" spans="1:12" ht="25.5" x14ac:dyDescent="0.25">
      <c r="A14" s="5" t="s">
        <v>22</v>
      </c>
      <c r="B14" s="6" t="s">
        <v>23</v>
      </c>
      <c r="C14" s="7">
        <f t="shared" ref="C14" si="0">SUM(C15:C16)</f>
        <v>1286.4723290443835</v>
      </c>
      <c r="D14" s="8"/>
      <c r="E14" s="8">
        <f>SUM(E15:E16)</f>
        <v>4449.2645499999999</v>
      </c>
      <c r="F14" s="8">
        <f t="shared" ref="F14:K14" si="1">SUM(F15:F16)</f>
        <v>1307.56</v>
      </c>
      <c r="G14" s="8"/>
      <c r="H14" s="7">
        <f t="shared" si="1"/>
        <v>4522.1962599999997</v>
      </c>
      <c r="I14" s="9">
        <f t="shared" si="1"/>
        <v>1366.29</v>
      </c>
      <c r="J14" s="8">
        <f t="shared" si="1"/>
        <v>7350.8</v>
      </c>
      <c r="K14" s="7">
        <f t="shared" si="1"/>
        <v>5021.6622659999994</v>
      </c>
    </row>
    <row r="15" spans="1:12" ht="25.5" x14ac:dyDescent="0.25">
      <c r="A15" s="5" t="s">
        <v>24</v>
      </c>
      <c r="B15" s="6" t="s">
        <v>25</v>
      </c>
      <c r="C15" s="7">
        <f>E15*1000/D15</f>
        <v>606.29722423015755</v>
      </c>
      <c r="D15" s="8">
        <v>3458.5</v>
      </c>
      <c r="E15" s="8">
        <v>2096.8789499999998</v>
      </c>
      <c r="F15" s="8">
        <v>628.16999999999996</v>
      </c>
      <c r="G15" s="8">
        <f>D15</f>
        <v>3458.5</v>
      </c>
      <c r="H15" s="7">
        <f>F15*G15/1000</f>
        <v>2172.5259449999999</v>
      </c>
      <c r="I15" s="8">
        <v>646.42999999999995</v>
      </c>
      <c r="J15" s="8">
        <f>'[1]Факт_3 года'!G8</f>
        <v>3675.4</v>
      </c>
      <c r="K15" s="7">
        <f>I15*J15/1000</f>
        <v>2375.8888219999999</v>
      </c>
    </row>
    <row r="16" spans="1:12" ht="29.25" customHeight="1" x14ac:dyDescent="0.25">
      <c r="A16" s="5" t="s">
        <v>26</v>
      </c>
      <c r="B16" s="6" t="s">
        <v>27</v>
      </c>
      <c r="C16" s="7">
        <f>E16*1000/D16</f>
        <v>680.17510481422585</v>
      </c>
      <c r="D16" s="8">
        <f>D15</f>
        <v>3458.5</v>
      </c>
      <c r="E16" s="8">
        <v>2352.3856000000001</v>
      </c>
      <c r="F16" s="8">
        <v>679.39</v>
      </c>
      <c r="G16" s="8">
        <f>D16</f>
        <v>3458.5</v>
      </c>
      <c r="H16" s="7">
        <f>F16*G16/1000</f>
        <v>2349.6703149999998</v>
      </c>
      <c r="I16" s="8">
        <v>719.86</v>
      </c>
      <c r="J16" s="8">
        <f>J15</f>
        <v>3675.4</v>
      </c>
      <c r="K16" s="7">
        <f>I16*J16/1000</f>
        <v>2645.7734439999999</v>
      </c>
    </row>
    <row r="17" spans="1:11" ht="25.5" x14ac:dyDescent="0.25">
      <c r="A17" s="5" t="s">
        <v>28</v>
      </c>
      <c r="B17" s="6" t="s">
        <v>29</v>
      </c>
      <c r="C17" s="7" t="s">
        <v>30</v>
      </c>
      <c r="D17" s="7" t="s">
        <v>30</v>
      </c>
      <c r="E17" s="9">
        <f>E18+E29+E34+E38+E44+E48</f>
        <v>46094.087729999999</v>
      </c>
      <c r="F17" s="7" t="s">
        <v>30</v>
      </c>
      <c r="G17" s="7" t="s">
        <v>30</v>
      </c>
      <c r="H17" s="9">
        <f>H18+H29+H34+H38+H44+H48</f>
        <v>20368.334559940005</v>
      </c>
      <c r="I17" s="7" t="s">
        <v>30</v>
      </c>
      <c r="J17" s="7" t="s">
        <v>30</v>
      </c>
      <c r="K17" s="7">
        <f>K18+K29+K34+K38+K44+K48</f>
        <v>19446.535037460002</v>
      </c>
    </row>
    <row r="18" spans="1:11" x14ac:dyDescent="0.25">
      <c r="A18" s="5" t="s">
        <v>31</v>
      </c>
      <c r="B18" s="6" t="s">
        <v>32</v>
      </c>
      <c r="C18" s="8"/>
      <c r="D18" s="8"/>
      <c r="E18" s="8">
        <f t="shared" ref="E18" si="2">E22+E23+E27+E28</f>
        <v>41816.131000000001</v>
      </c>
      <c r="F18" s="8"/>
      <c r="G18" s="8"/>
      <c r="H18" s="8">
        <f>H22+H23+H27+H28</f>
        <v>18543.539389940004</v>
      </c>
      <c r="I18" s="8"/>
      <c r="J18" s="8"/>
      <c r="K18" s="8">
        <f t="shared" ref="K18" si="3">K22+K23+K27+K28</f>
        <v>17628.327117460001</v>
      </c>
    </row>
    <row r="19" spans="1:11" x14ac:dyDescent="0.25">
      <c r="A19" s="10" t="s">
        <v>33</v>
      </c>
      <c r="B19" s="6" t="s">
        <v>34</v>
      </c>
      <c r="C19" s="8"/>
      <c r="D19" s="8"/>
      <c r="E19" s="8"/>
      <c r="F19" s="8"/>
      <c r="G19" s="8"/>
      <c r="H19" s="8"/>
      <c r="I19" s="8"/>
      <c r="J19" s="8"/>
      <c r="K19" s="8"/>
    </row>
    <row r="20" spans="1:11" x14ac:dyDescent="0.25">
      <c r="A20" s="10" t="s">
        <v>35</v>
      </c>
      <c r="B20" s="6" t="s">
        <v>36</v>
      </c>
      <c r="C20" s="8"/>
      <c r="D20" s="8"/>
      <c r="E20" s="8"/>
      <c r="F20" s="8"/>
      <c r="G20" s="8"/>
      <c r="H20" s="8"/>
      <c r="I20" s="8"/>
      <c r="J20" s="8"/>
      <c r="K20" s="8"/>
    </row>
    <row r="21" spans="1:11" ht="25.5" x14ac:dyDescent="0.25">
      <c r="A21" s="5" t="s">
        <v>37</v>
      </c>
      <c r="B21" s="6" t="s">
        <v>38</v>
      </c>
      <c r="C21" s="8"/>
      <c r="D21" s="8"/>
      <c r="E21" s="8"/>
      <c r="F21" s="8"/>
      <c r="G21" s="8"/>
      <c r="H21" s="8"/>
      <c r="I21" s="8"/>
      <c r="J21" s="8"/>
      <c r="K21" s="8"/>
    </row>
    <row r="22" spans="1:11" ht="51" x14ac:dyDescent="0.25">
      <c r="A22" s="5" t="s">
        <v>39</v>
      </c>
      <c r="B22" s="6" t="s">
        <v>40</v>
      </c>
      <c r="C22" s="7">
        <f>E22*1000/D22</f>
        <v>1477849.8194945848</v>
      </c>
      <c r="D22" s="8">
        <v>5.54</v>
      </c>
      <c r="E22" s="8">
        <v>8187.2879999999996</v>
      </c>
      <c r="F22" s="8">
        <v>415766.47</v>
      </c>
      <c r="G22" s="8">
        <f>D22</f>
        <v>5.54</v>
      </c>
      <c r="H22" s="7">
        <f>F22*G22/1000</f>
        <v>2303.3462437999997</v>
      </c>
      <c r="I22" s="8">
        <v>420136.76</v>
      </c>
      <c r="J22" s="8">
        <f>D22</f>
        <v>5.54</v>
      </c>
      <c r="K22" s="7">
        <f>I22*J22/1000</f>
        <v>2327.5576504000001</v>
      </c>
    </row>
    <row r="23" spans="1:11" x14ac:dyDescent="0.25">
      <c r="A23" s="5" t="s">
        <v>41</v>
      </c>
      <c r="B23" s="6" t="s">
        <v>42</v>
      </c>
      <c r="C23" s="7">
        <f>E23*1000/D23</f>
        <v>1939244.516129032</v>
      </c>
      <c r="D23" s="8">
        <v>4.6500000000000004</v>
      </c>
      <c r="E23" s="8">
        <v>9017.4869999999992</v>
      </c>
      <c r="F23" s="8">
        <v>557470.06999999995</v>
      </c>
      <c r="G23" s="8">
        <f>D23</f>
        <v>4.6500000000000004</v>
      </c>
      <c r="H23" s="7">
        <f>F23*G23/1000</f>
        <v>2592.2358254999999</v>
      </c>
      <c r="I23" s="8">
        <v>698619.37</v>
      </c>
      <c r="J23" s="8">
        <f>D23</f>
        <v>4.6500000000000004</v>
      </c>
      <c r="K23" s="7">
        <f>I23*J23/1000</f>
        <v>3248.5800705000006</v>
      </c>
    </row>
    <row r="24" spans="1:11" x14ac:dyDescent="0.25">
      <c r="A24" s="5" t="s">
        <v>43</v>
      </c>
      <c r="B24" s="6" t="s">
        <v>44</v>
      </c>
      <c r="C24" s="7"/>
      <c r="D24" s="8"/>
      <c r="E24" s="8"/>
      <c r="F24" s="8"/>
      <c r="G24" s="8" t="s">
        <v>45</v>
      </c>
      <c r="H24" s="7"/>
      <c r="I24" s="8"/>
      <c r="J24" s="8"/>
      <c r="K24" s="7"/>
    </row>
    <row r="25" spans="1:11" x14ac:dyDescent="0.25">
      <c r="A25" s="5" t="s">
        <v>46</v>
      </c>
      <c r="B25" s="6" t="s">
        <v>47</v>
      </c>
      <c r="C25" s="7"/>
      <c r="D25" s="8"/>
      <c r="E25" s="8"/>
      <c r="F25" s="8"/>
      <c r="G25" s="8"/>
      <c r="H25" s="7"/>
      <c r="I25" s="8"/>
      <c r="J25" s="8"/>
      <c r="K25" s="7"/>
    </row>
    <row r="26" spans="1:11" x14ac:dyDescent="0.25">
      <c r="A26" s="5" t="s">
        <v>48</v>
      </c>
      <c r="B26" s="6" t="s">
        <v>49</v>
      </c>
      <c r="C26" s="7"/>
      <c r="D26" s="8"/>
      <c r="E26" s="8"/>
      <c r="F26" s="8"/>
      <c r="G26" s="8"/>
      <c r="H26" s="7"/>
      <c r="I26" s="8"/>
      <c r="J26" s="8"/>
      <c r="K26" s="7"/>
    </row>
    <row r="27" spans="1:11" x14ac:dyDescent="0.25">
      <c r="A27" s="5"/>
      <c r="B27" s="11">
        <v>0.4</v>
      </c>
      <c r="C27" s="7">
        <f t="shared" ref="C27:C28" si="4">E27*1000/D27</f>
        <v>1719394.8367501895</v>
      </c>
      <c r="D27" s="8">
        <v>10.536000000000001</v>
      </c>
      <c r="E27" s="8">
        <v>18115.544000000002</v>
      </c>
      <c r="F27" s="8">
        <v>1124377.29</v>
      </c>
      <c r="G27" s="8">
        <f>D27</f>
        <v>10.536000000000001</v>
      </c>
      <c r="H27" s="7">
        <f t="shared" ref="H27:H28" si="5">F27*G27/1000</f>
        <v>11846.439127440002</v>
      </c>
      <c r="I27" s="8">
        <v>962629.11</v>
      </c>
      <c r="J27" s="8">
        <f>D27</f>
        <v>10.536000000000001</v>
      </c>
      <c r="K27" s="7">
        <f t="shared" ref="K27:K28" si="6">I27*J27/1000</f>
        <v>10142.260302960001</v>
      </c>
    </row>
    <row r="28" spans="1:11" x14ac:dyDescent="0.25">
      <c r="A28" s="5"/>
      <c r="B28" s="11">
        <v>6</v>
      </c>
      <c r="C28" s="7">
        <f t="shared" si="4"/>
        <v>4921069.6969696963</v>
      </c>
      <c r="D28" s="8">
        <v>1.32</v>
      </c>
      <c r="E28" s="8">
        <v>6495.8119999999999</v>
      </c>
      <c r="F28" s="8">
        <v>1364786.51</v>
      </c>
      <c r="G28" s="8">
        <f>D28</f>
        <v>1.32</v>
      </c>
      <c r="H28" s="7">
        <f t="shared" si="5"/>
        <v>1801.5181932</v>
      </c>
      <c r="I28" s="8">
        <v>1446915.98</v>
      </c>
      <c r="J28" s="8">
        <f>D28</f>
        <v>1.32</v>
      </c>
      <c r="K28" s="7">
        <f t="shared" si="6"/>
        <v>1909.9290936</v>
      </c>
    </row>
    <row r="29" spans="1:11" x14ac:dyDescent="0.25">
      <c r="A29" s="5" t="s">
        <v>50</v>
      </c>
      <c r="B29" s="6" t="s">
        <v>51</v>
      </c>
      <c r="C29" s="8"/>
      <c r="D29" s="8"/>
      <c r="E29" s="8"/>
      <c r="F29" s="8"/>
      <c r="G29" s="8"/>
      <c r="H29" s="8"/>
      <c r="I29" s="8"/>
      <c r="J29" s="8"/>
      <c r="K29" s="8"/>
    </row>
    <row r="30" spans="1:11" ht="38.25" x14ac:dyDescent="0.25">
      <c r="A30" s="5" t="s">
        <v>52</v>
      </c>
      <c r="B30" s="6" t="s">
        <v>53</v>
      </c>
      <c r="C30" s="8"/>
      <c r="D30" s="8"/>
      <c r="E30" s="8"/>
      <c r="F30" s="8"/>
      <c r="G30" s="8"/>
      <c r="H30" s="8"/>
      <c r="I30" s="8"/>
      <c r="J30" s="8"/>
      <c r="K30" s="8"/>
    </row>
    <row r="31" spans="1:11" x14ac:dyDescent="0.25">
      <c r="A31" s="5" t="s">
        <v>54</v>
      </c>
      <c r="B31" s="6" t="s">
        <v>55</v>
      </c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25">
      <c r="A32" s="5" t="s">
        <v>56</v>
      </c>
      <c r="B32" s="6" t="s">
        <v>57</v>
      </c>
      <c r="C32" s="8"/>
      <c r="D32" s="8"/>
      <c r="E32" s="8"/>
      <c r="F32" s="8"/>
      <c r="G32" s="8"/>
      <c r="H32" s="8"/>
      <c r="I32" s="8"/>
      <c r="J32" s="8"/>
      <c r="K32" s="8"/>
    </row>
    <row r="33" spans="1:11" ht="51" x14ac:dyDescent="0.25">
      <c r="A33" s="5" t="s">
        <v>58</v>
      </c>
      <c r="B33" s="6" t="s">
        <v>40</v>
      </c>
      <c r="C33" s="7" t="e">
        <f>E33/D33*1000</f>
        <v>#DIV/0!</v>
      </c>
      <c r="D33" s="8"/>
      <c r="E33" s="8"/>
      <c r="F33" s="8"/>
      <c r="G33" s="8"/>
      <c r="H33" s="7">
        <f>F33*G33/1000</f>
        <v>0</v>
      </c>
      <c r="I33" s="8"/>
      <c r="J33" s="8"/>
      <c r="K33" s="7">
        <f>I33*J33/1000</f>
        <v>0</v>
      </c>
    </row>
    <row r="34" spans="1:11" x14ac:dyDescent="0.25">
      <c r="A34" s="5" t="s">
        <v>59</v>
      </c>
      <c r="B34" s="6" t="s">
        <v>60</v>
      </c>
      <c r="C34" s="8">
        <f t="shared" ref="C34:G34" si="7">C35+C36</f>
        <v>1302841.2000000002</v>
      </c>
      <c r="D34" s="8">
        <f t="shared" si="7"/>
        <v>2</v>
      </c>
      <c r="E34" s="8">
        <f t="shared" si="7"/>
        <v>2605.6824000000001</v>
      </c>
      <c r="F34" s="8">
        <f t="shared" si="7"/>
        <v>868263.61</v>
      </c>
      <c r="G34" s="8">
        <f t="shared" si="7"/>
        <v>2</v>
      </c>
      <c r="H34" s="8">
        <f>H35+H36</f>
        <v>1736.5272199999999</v>
      </c>
      <c r="I34" s="8">
        <f t="shared" ref="I34:K34" si="8">I35+I36</f>
        <v>868263.61</v>
      </c>
      <c r="J34" s="8">
        <f t="shared" si="8"/>
        <v>2</v>
      </c>
      <c r="K34" s="8">
        <f t="shared" si="8"/>
        <v>1736.5272199999999</v>
      </c>
    </row>
    <row r="35" spans="1:11" x14ac:dyDescent="0.25">
      <c r="A35" s="10" t="s">
        <v>61</v>
      </c>
      <c r="B35" s="6" t="s">
        <v>62</v>
      </c>
      <c r="C35" s="7">
        <f>E35/D35*1000</f>
        <v>1302841.2000000002</v>
      </c>
      <c r="D35" s="8">
        <v>2</v>
      </c>
      <c r="E35" s="8">
        <v>2605.6824000000001</v>
      </c>
      <c r="F35" s="8">
        <f>I35</f>
        <v>868263.61</v>
      </c>
      <c r="G35" s="8">
        <f>D35</f>
        <v>2</v>
      </c>
      <c r="H35" s="7">
        <f>F35*G35/1000</f>
        <v>1736.5272199999999</v>
      </c>
      <c r="I35" s="8">
        <v>868263.61</v>
      </c>
      <c r="J35" s="8">
        <f>D35</f>
        <v>2</v>
      </c>
      <c r="K35" s="7">
        <f>I35*J35/1000</f>
        <v>1736.5272199999999</v>
      </c>
    </row>
    <row r="36" spans="1:11" x14ac:dyDescent="0.25">
      <c r="A36" s="10" t="s">
        <v>63</v>
      </c>
      <c r="B36" s="6" t="s">
        <v>64</v>
      </c>
      <c r="C36" s="7"/>
      <c r="D36" s="8"/>
      <c r="E36" s="8"/>
      <c r="F36" s="8"/>
      <c r="G36" s="8"/>
      <c r="H36" s="7"/>
      <c r="I36" s="8"/>
      <c r="J36" s="8"/>
      <c r="K36" s="7"/>
    </row>
    <row r="37" spans="1:11" ht="25.5" x14ac:dyDescent="0.25">
      <c r="A37" s="5" t="s">
        <v>65</v>
      </c>
      <c r="B37" s="6" t="s">
        <v>66</v>
      </c>
      <c r="C37" s="12"/>
      <c r="D37" s="12"/>
      <c r="E37" s="12"/>
      <c r="F37" s="12"/>
      <c r="G37" s="12"/>
      <c r="H37" s="12"/>
      <c r="I37" s="12"/>
      <c r="J37" s="12"/>
      <c r="K37" s="12"/>
    </row>
    <row r="38" spans="1:11" ht="25.5" x14ac:dyDescent="0.25">
      <c r="A38" s="5" t="s">
        <v>67</v>
      </c>
      <c r="B38" s="6" t="s">
        <v>68</v>
      </c>
      <c r="C38" s="8">
        <f t="shared" ref="C38:G38" si="9">C42+C43</f>
        <v>111484.95533333335</v>
      </c>
      <c r="D38" s="8">
        <f t="shared" si="9"/>
        <v>30</v>
      </c>
      <c r="E38" s="8">
        <f t="shared" si="9"/>
        <v>1672.2743300000002</v>
      </c>
      <c r="F38" s="8">
        <f t="shared" si="9"/>
        <v>5884.53</v>
      </c>
      <c r="G38" s="8">
        <f t="shared" si="9"/>
        <v>30</v>
      </c>
      <c r="H38" s="8">
        <f>H42+H43</f>
        <v>88.267949999999999</v>
      </c>
      <c r="I38" s="8">
        <f t="shared" ref="I38:K38" si="10">I42+I43</f>
        <v>5445.38</v>
      </c>
      <c r="J38" s="8">
        <f t="shared" si="10"/>
        <v>30</v>
      </c>
      <c r="K38" s="8">
        <f t="shared" si="10"/>
        <v>81.680700000000002</v>
      </c>
    </row>
    <row r="39" spans="1:11" ht="25.5" x14ac:dyDescent="0.25">
      <c r="A39" s="5" t="s">
        <v>69</v>
      </c>
      <c r="B39" s="6" t="s">
        <v>70</v>
      </c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5" t="s">
        <v>71</v>
      </c>
      <c r="B40" s="6" t="s">
        <v>72</v>
      </c>
      <c r="C40" s="8"/>
      <c r="D40" s="8"/>
      <c r="E40" s="8"/>
      <c r="F40" s="8"/>
      <c r="G40" s="8"/>
      <c r="H40" s="8"/>
      <c r="I40" s="8"/>
      <c r="J40" s="8"/>
      <c r="K40" s="8"/>
    </row>
    <row r="41" spans="1:11" ht="38.25" x14ac:dyDescent="0.25">
      <c r="A41" s="5" t="s">
        <v>73</v>
      </c>
      <c r="B41" s="6" t="s">
        <v>74</v>
      </c>
      <c r="C41" s="7" t="e">
        <f>E41/D41*1000</f>
        <v>#DIV/0!</v>
      </c>
      <c r="D41" s="8"/>
      <c r="E41" s="8"/>
      <c r="F41" s="8"/>
      <c r="G41" s="8"/>
      <c r="H41" s="7">
        <f>F41*G41/1000</f>
        <v>0</v>
      </c>
      <c r="I41" s="8"/>
      <c r="J41" s="8"/>
      <c r="K41" s="7">
        <f>I41*J41/1000</f>
        <v>0</v>
      </c>
    </row>
    <row r="42" spans="1:11" x14ac:dyDescent="0.25">
      <c r="A42" s="5" t="s">
        <v>75</v>
      </c>
      <c r="B42" s="6" t="s">
        <v>76</v>
      </c>
      <c r="C42" s="7">
        <f>E42*1000/D42</f>
        <v>36764.6</v>
      </c>
      <c r="D42" s="8">
        <v>15</v>
      </c>
      <c r="E42" s="8">
        <v>551.46900000000005</v>
      </c>
      <c r="F42" s="8">
        <v>3856.92</v>
      </c>
      <c r="G42" s="8">
        <v>15</v>
      </c>
      <c r="H42" s="7">
        <f>F42*G42/1000</f>
        <v>57.8538</v>
      </c>
      <c r="I42" s="8">
        <v>2850.84</v>
      </c>
      <c r="J42" s="8">
        <v>15</v>
      </c>
      <c r="K42" s="7">
        <f>I42*J42/1000</f>
        <v>42.762600000000006</v>
      </c>
    </row>
    <row r="43" spans="1:11" x14ac:dyDescent="0.25">
      <c r="A43" s="5" t="s">
        <v>77</v>
      </c>
      <c r="B43" s="6" t="s">
        <v>78</v>
      </c>
      <c r="C43" s="7">
        <f>E43*1000/D43</f>
        <v>74720.35533333334</v>
      </c>
      <c r="D43" s="8">
        <v>15</v>
      </c>
      <c r="E43" s="8">
        <f>1120805.33/1000</f>
        <v>1120.8053300000001</v>
      </c>
      <c r="F43" s="8">
        <v>2027.61</v>
      </c>
      <c r="G43" s="8">
        <v>15</v>
      </c>
      <c r="H43" s="7">
        <f>F43*G43/1000</f>
        <v>30.414149999999999</v>
      </c>
      <c r="I43" s="8">
        <v>2594.54</v>
      </c>
      <c r="J43" s="8">
        <v>15</v>
      </c>
      <c r="K43" s="7">
        <f>I43*J43/1000</f>
        <v>38.918099999999995</v>
      </c>
    </row>
    <row r="44" spans="1:11" ht="25.5" x14ac:dyDescent="0.25">
      <c r="A44" s="5" t="s">
        <v>79</v>
      </c>
      <c r="B44" s="6" t="s">
        <v>80</v>
      </c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5">
      <c r="A45" s="5" t="s">
        <v>81</v>
      </c>
      <c r="B45" s="6" t="s">
        <v>82</v>
      </c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5">
      <c r="A46" s="5" t="s">
        <v>83</v>
      </c>
      <c r="B46" s="6" t="s">
        <v>72</v>
      </c>
      <c r="C46" s="8"/>
      <c r="D46" s="8"/>
      <c r="E46" s="8"/>
      <c r="F46" s="8"/>
      <c r="G46" s="8"/>
      <c r="H46" s="8"/>
      <c r="I46" s="8"/>
      <c r="J46" s="8"/>
      <c r="K46" s="8"/>
    </row>
    <row r="47" spans="1:11" ht="38.25" x14ac:dyDescent="0.25">
      <c r="A47" s="5" t="s">
        <v>84</v>
      </c>
      <c r="B47" s="6" t="s">
        <v>85</v>
      </c>
      <c r="C47" s="7" t="e">
        <f>E47/D47*1000</f>
        <v>#DIV/0!</v>
      </c>
      <c r="D47" s="8"/>
      <c r="E47" s="8"/>
      <c r="F47" s="8"/>
      <c r="G47" s="8"/>
      <c r="H47" s="7">
        <f>F47*G47/1000</f>
        <v>0</v>
      </c>
      <c r="I47" s="8"/>
      <c r="J47" s="8"/>
      <c r="K47" s="7">
        <f>I47*J47/1000</f>
        <v>0</v>
      </c>
    </row>
    <row r="48" spans="1:11" x14ac:dyDescent="0.25">
      <c r="A48" s="5" t="s">
        <v>86</v>
      </c>
      <c r="B48" s="6" t="s">
        <v>87</v>
      </c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5">
      <c r="A49" s="5" t="s">
        <v>88</v>
      </c>
      <c r="B49" s="6" t="s">
        <v>89</v>
      </c>
      <c r="C49" s="7" t="e">
        <f>E49/D49*1000</f>
        <v>#DIV/0!</v>
      </c>
      <c r="D49" s="8"/>
      <c r="E49" s="8"/>
      <c r="F49" s="8"/>
      <c r="G49" s="8"/>
      <c r="H49" s="7">
        <f>F49*G49/1000</f>
        <v>0</v>
      </c>
      <c r="I49" s="8"/>
      <c r="J49" s="8"/>
      <c r="K49" s="7">
        <f>I49*J49/1000</f>
        <v>0</v>
      </c>
    </row>
    <row r="50" spans="1:11" x14ac:dyDescent="0.25">
      <c r="A50" s="5" t="s">
        <v>90</v>
      </c>
      <c r="B50" s="6" t="s">
        <v>91</v>
      </c>
      <c r="C50" s="7" t="s">
        <v>30</v>
      </c>
      <c r="D50" s="7" t="s">
        <v>30</v>
      </c>
      <c r="E50" s="7">
        <f>E51*E52/1000</f>
        <v>125.12409</v>
      </c>
      <c r="F50" s="7" t="s">
        <v>30</v>
      </c>
      <c r="G50" s="7" t="s">
        <v>30</v>
      </c>
      <c r="H50" s="7">
        <f>E50</f>
        <v>125.12409</v>
      </c>
      <c r="I50" s="7" t="s">
        <v>30</v>
      </c>
      <c r="J50" s="7" t="s">
        <v>30</v>
      </c>
      <c r="K50" s="8">
        <f>H50</f>
        <v>125.12409</v>
      </c>
    </row>
    <row r="51" spans="1:11" x14ac:dyDescent="0.25">
      <c r="A51" s="5" t="s">
        <v>92</v>
      </c>
      <c r="B51" s="6" t="s">
        <v>93</v>
      </c>
      <c r="C51" s="7" t="s">
        <v>30</v>
      </c>
      <c r="D51" s="7" t="s">
        <v>30</v>
      </c>
      <c r="E51" s="7">
        <v>458.33</v>
      </c>
      <c r="F51" s="7" t="s">
        <v>30</v>
      </c>
      <c r="G51" s="7" t="s">
        <v>30</v>
      </c>
      <c r="H51" s="7">
        <f t="shared" ref="H51:H52" si="11">E51</f>
        <v>458.33</v>
      </c>
      <c r="I51" s="7" t="s">
        <v>30</v>
      </c>
      <c r="J51" s="7" t="s">
        <v>30</v>
      </c>
      <c r="K51" s="8">
        <f t="shared" ref="K51" si="12">H51</f>
        <v>458.33</v>
      </c>
    </row>
    <row r="52" spans="1:11" ht="63.75" x14ac:dyDescent="0.25">
      <c r="A52" s="5" t="s">
        <v>94</v>
      </c>
      <c r="B52" s="6" t="s">
        <v>95</v>
      </c>
      <c r="C52" s="7" t="s">
        <v>30</v>
      </c>
      <c r="D52" s="7" t="s">
        <v>30</v>
      </c>
      <c r="E52" s="7">
        <v>273</v>
      </c>
      <c r="F52" s="7" t="s">
        <v>30</v>
      </c>
      <c r="G52" s="7" t="s">
        <v>30</v>
      </c>
      <c r="H52" s="7">
        <f t="shared" si="11"/>
        <v>273</v>
      </c>
      <c r="I52" s="7" t="s">
        <v>30</v>
      </c>
      <c r="J52" s="7" t="s">
        <v>30</v>
      </c>
      <c r="K52" s="8">
        <f>H52</f>
        <v>273</v>
      </c>
    </row>
    <row r="53" spans="1:11" ht="38.25" x14ac:dyDescent="0.25">
      <c r="A53" s="5" t="s">
        <v>96</v>
      </c>
      <c r="B53" s="6" t="s">
        <v>97</v>
      </c>
      <c r="C53" s="7" t="s">
        <v>30</v>
      </c>
      <c r="D53" s="7" t="s">
        <v>30</v>
      </c>
      <c r="E53" s="7">
        <f>E14+E17-E50</f>
        <v>50418.228190000002</v>
      </c>
      <c r="F53" s="7" t="s">
        <v>30</v>
      </c>
      <c r="G53" s="7" t="s">
        <v>30</v>
      </c>
      <c r="H53" s="7">
        <f>H14+H17-H50</f>
        <v>24765.406729940005</v>
      </c>
      <c r="I53" s="7" t="s">
        <v>30</v>
      </c>
      <c r="J53" s="7" t="s">
        <v>30</v>
      </c>
      <c r="K53" s="7">
        <f>K14+K17-K50</f>
        <v>24343.07321346</v>
      </c>
    </row>
  </sheetData>
  <mergeCells count="5">
    <mergeCell ref="A11:A12"/>
    <mergeCell ref="B11:B12"/>
    <mergeCell ref="C11:E11"/>
    <mergeCell ref="F11:H11"/>
    <mergeCell ref="I11:K11"/>
  </mergeCells>
  <pageMargins left="0.7" right="0.7" top="0.75" bottom="0.75" header="0.3" footer="0.3"/>
  <pageSetup paperSize="9" scale="3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Евгения Анатольевна</dc:creator>
  <cp:lastModifiedBy>Морозова Евгения Анатольевна</cp:lastModifiedBy>
  <dcterms:created xsi:type="dcterms:W3CDTF">2022-11-18T04:49:22Z</dcterms:created>
  <dcterms:modified xsi:type="dcterms:W3CDTF">2022-11-18T05:04:16Z</dcterms:modified>
</cp:coreProperties>
</file>